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Andy/Documents/Dropbox/AndyPriv/Misc/Excel files/"/>
    </mc:Choice>
  </mc:AlternateContent>
  <xr:revisionPtr revIDLastSave="0" documentId="13_ncr:1_{5937A892-894D-204A-A71B-922099AAD5ED}" xr6:coauthVersionLast="47" xr6:coauthVersionMax="47" xr10:uidLastSave="{00000000-0000-0000-0000-000000000000}"/>
  <bookViews>
    <workbookView xWindow="29260" yWindow="-21800" windowWidth="47320" windowHeight="24880" xr2:uid="{5F726080-A552-4F48-BBE4-F49623793A08}"/>
  </bookViews>
  <sheets>
    <sheet name="FVs - 4.00%WR" sheetId="1" r:id="rId1"/>
    <sheet name="FVs - 4.50% WR" sheetId="2" r:id="rId2"/>
    <sheet name="Disclaimer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03" i="2" l="1"/>
  <c r="AE114" i="1" l="1"/>
  <c r="AE113" i="1"/>
  <c r="AE115" i="1" s="1"/>
  <c r="AE112" i="1"/>
  <c r="AE106" i="1"/>
  <c r="AE103" i="1"/>
  <c r="AE97" i="1"/>
  <c r="AE94" i="1"/>
  <c r="AE88" i="1"/>
  <c r="AE85" i="1"/>
  <c r="AE79" i="1"/>
  <c r="AE76" i="1"/>
  <c r="AE70" i="1"/>
  <c r="AE67" i="1"/>
  <c r="AE61" i="1"/>
  <c r="AE58" i="1"/>
  <c r="AE52" i="1"/>
  <c r="AE49" i="1"/>
  <c r="AE43" i="1"/>
  <c r="AE40" i="1"/>
  <c r="AE34" i="1"/>
  <c r="AE31" i="1"/>
  <c r="AE25" i="1"/>
  <c r="AE22" i="1"/>
  <c r="AE20" i="1"/>
  <c r="W97" i="1"/>
  <c r="AA43" i="1"/>
  <c r="Z61" i="1"/>
  <c r="Y70" i="1"/>
  <c r="X79" i="1"/>
  <c r="X97" i="1"/>
  <c r="U114" i="2" l="1"/>
  <c r="U113" i="2"/>
  <c r="AA114" i="1"/>
  <c r="AA113" i="1"/>
  <c r="Z114" i="1"/>
  <c r="Z113" i="1"/>
  <c r="V118" i="2"/>
  <c r="V117" i="2"/>
  <c r="V114" i="2"/>
  <c r="V113" i="2"/>
  <c r="T114" i="2" l="1"/>
  <c r="T113" i="2"/>
  <c r="W114" i="1"/>
  <c r="W113" i="1"/>
  <c r="W16" i="1"/>
  <c r="V61" i="2" l="1"/>
  <c r="U97" i="2"/>
  <c r="U79" i="2"/>
  <c r="U76" i="2"/>
  <c r="S34" i="2"/>
  <c r="M117" i="2"/>
  <c r="M112" i="2"/>
  <c r="M108" i="2"/>
  <c r="M103" i="2"/>
  <c r="M99" i="2"/>
  <c r="M94" i="2"/>
  <c r="M90" i="2"/>
  <c r="M85" i="2"/>
  <c r="M81" i="2"/>
  <c r="M76" i="2"/>
  <c r="M72" i="2"/>
  <c r="M67" i="2"/>
  <c r="M63" i="2"/>
  <c r="M58" i="2"/>
  <c r="M54" i="2"/>
  <c r="M49" i="2"/>
  <c r="M45" i="2"/>
  <c r="M40" i="2"/>
  <c r="M36" i="2"/>
  <c r="M31" i="2"/>
  <c r="M27" i="2"/>
  <c r="M22" i="2"/>
  <c r="M20" i="2"/>
  <c r="L117" i="2"/>
  <c r="K117" i="2"/>
  <c r="J117" i="2"/>
  <c r="L112" i="2"/>
  <c r="K112" i="2"/>
  <c r="J112" i="2"/>
  <c r="L108" i="2"/>
  <c r="K108" i="2"/>
  <c r="J108" i="2"/>
  <c r="L103" i="2"/>
  <c r="K103" i="2"/>
  <c r="J103" i="2"/>
  <c r="L99" i="2"/>
  <c r="K99" i="2"/>
  <c r="J99" i="2"/>
  <c r="L94" i="2"/>
  <c r="K94" i="2"/>
  <c r="J94" i="2"/>
  <c r="L90" i="2"/>
  <c r="K90" i="2"/>
  <c r="J90" i="2"/>
  <c r="L85" i="2"/>
  <c r="K85" i="2"/>
  <c r="J85" i="2"/>
  <c r="L81" i="2"/>
  <c r="K81" i="2"/>
  <c r="J81" i="2"/>
  <c r="L76" i="2"/>
  <c r="K76" i="2"/>
  <c r="J76" i="2"/>
  <c r="L72" i="2"/>
  <c r="K72" i="2"/>
  <c r="J72" i="2"/>
  <c r="L67" i="2"/>
  <c r="K67" i="2"/>
  <c r="J67" i="2"/>
  <c r="L63" i="2"/>
  <c r="K63" i="2"/>
  <c r="J63" i="2"/>
  <c r="L58" i="2"/>
  <c r="K58" i="2"/>
  <c r="J58" i="2"/>
  <c r="L54" i="2"/>
  <c r="K54" i="2"/>
  <c r="J54" i="2"/>
  <c r="L49" i="2"/>
  <c r="K49" i="2"/>
  <c r="J49" i="2"/>
  <c r="L45" i="2"/>
  <c r="K45" i="2"/>
  <c r="J45" i="2"/>
  <c r="L40" i="2"/>
  <c r="K40" i="2"/>
  <c r="J40" i="2"/>
  <c r="L36" i="2"/>
  <c r="K36" i="2"/>
  <c r="J36" i="2"/>
  <c r="L31" i="2"/>
  <c r="K31" i="2"/>
  <c r="J31" i="2"/>
  <c r="L27" i="2"/>
  <c r="K27" i="2"/>
  <c r="J27" i="2"/>
  <c r="L22" i="2"/>
  <c r="K22" i="2"/>
  <c r="J22" i="2"/>
  <c r="L20" i="2"/>
  <c r="K20" i="2"/>
  <c r="J20" i="2"/>
  <c r="V115" i="2"/>
  <c r="U115" i="2"/>
  <c r="T115" i="2"/>
  <c r="S115" i="2"/>
  <c r="V112" i="2"/>
  <c r="U112" i="2"/>
  <c r="T112" i="2"/>
  <c r="S112" i="2"/>
  <c r="V106" i="2"/>
  <c r="U106" i="2"/>
  <c r="T106" i="2"/>
  <c r="S106" i="2"/>
  <c r="V103" i="2"/>
  <c r="T103" i="2"/>
  <c r="S103" i="2"/>
  <c r="V97" i="2"/>
  <c r="T97" i="2"/>
  <c r="S97" i="2"/>
  <c r="V94" i="2"/>
  <c r="U94" i="2"/>
  <c r="T94" i="2"/>
  <c r="S94" i="2"/>
  <c r="V88" i="2"/>
  <c r="U88" i="2"/>
  <c r="T88" i="2"/>
  <c r="S88" i="2"/>
  <c r="V85" i="2"/>
  <c r="U85" i="2"/>
  <c r="T85" i="2"/>
  <c r="S85" i="2"/>
  <c r="V79" i="2"/>
  <c r="T79" i="2"/>
  <c r="S79" i="2"/>
  <c r="V76" i="2"/>
  <c r="T76" i="2"/>
  <c r="S76" i="2"/>
  <c r="V70" i="2"/>
  <c r="U70" i="2"/>
  <c r="T70" i="2"/>
  <c r="S70" i="2"/>
  <c r="V67" i="2"/>
  <c r="U67" i="2"/>
  <c r="T67" i="2"/>
  <c r="S67" i="2"/>
  <c r="U61" i="2"/>
  <c r="T61" i="2"/>
  <c r="S61" i="2"/>
  <c r="V58" i="2"/>
  <c r="U58" i="2"/>
  <c r="T58" i="2"/>
  <c r="S58" i="2"/>
  <c r="V52" i="2"/>
  <c r="U52" i="2"/>
  <c r="T52" i="2"/>
  <c r="S52" i="2"/>
  <c r="V49" i="2"/>
  <c r="U49" i="2"/>
  <c r="T49" i="2"/>
  <c r="S49" i="2"/>
  <c r="U43" i="2"/>
  <c r="T43" i="2"/>
  <c r="S43" i="2"/>
  <c r="V40" i="2"/>
  <c r="U40" i="2"/>
  <c r="T40" i="2"/>
  <c r="S40" i="2"/>
  <c r="V34" i="2"/>
  <c r="U34" i="2"/>
  <c r="T34" i="2"/>
  <c r="V31" i="2"/>
  <c r="U31" i="2"/>
  <c r="T31" i="2"/>
  <c r="S31" i="2"/>
  <c r="V25" i="2"/>
  <c r="U25" i="2"/>
  <c r="T25" i="2"/>
  <c r="S25" i="2"/>
  <c r="V22" i="2"/>
  <c r="U22" i="2"/>
  <c r="T22" i="2"/>
  <c r="S22" i="2"/>
  <c r="V20" i="2"/>
  <c r="U20" i="2"/>
  <c r="T20" i="2"/>
  <c r="S20" i="2"/>
  <c r="N1" i="2"/>
  <c r="V61" i="1"/>
  <c r="V115" i="1"/>
  <c r="V112" i="1"/>
  <c r="V106" i="1"/>
  <c r="V103" i="1"/>
  <c r="V97" i="1"/>
  <c r="V94" i="1"/>
  <c r="V88" i="1"/>
  <c r="V85" i="1"/>
  <c r="V79" i="1"/>
  <c r="V76" i="1"/>
  <c r="V70" i="1"/>
  <c r="V67" i="1"/>
  <c r="V58" i="1"/>
  <c r="V52" i="1"/>
  <c r="V49" i="1"/>
  <c r="V43" i="1"/>
  <c r="V40" i="1"/>
  <c r="V34" i="1"/>
  <c r="V31" i="1"/>
  <c r="V25" i="1"/>
  <c r="V22" i="1"/>
  <c r="V20" i="1"/>
  <c r="J117" i="1"/>
  <c r="J112" i="1"/>
  <c r="J108" i="1"/>
  <c r="J103" i="1"/>
  <c r="J99" i="1"/>
  <c r="J94" i="1"/>
  <c r="J90" i="1"/>
  <c r="J85" i="1"/>
  <c r="J81" i="1"/>
  <c r="J76" i="1"/>
  <c r="J72" i="1"/>
  <c r="J67" i="1"/>
  <c r="J63" i="1"/>
  <c r="J58" i="1"/>
  <c r="J54" i="1"/>
  <c r="J49" i="1"/>
  <c r="J45" i="1"/>
  <c r="J40" i="1"/>
  <c r="J36" i="1"/>
  <c r="J31" i="1"/>
  <c r="J27" i="1"/>
  <c r="J22" i="1"/>
  <c r="J20" i="1"/>
  <c r="AB43" i="1"/>
  <c r="AB34" i="1"/>
  <c r="AA34" i="1"/>
  <c r="Z34" i="1"/>
  <c r="Y61" i="1"/>
  <c r="X106" i="1"/>
  <c r="P117" i="1"/>
  <c r="P112" i="1"/>
  <c r="P108" i="1"/>
  <c r="P103" i="1"/>
  <c r="P99" i="1"/>
  <c r="P94" i="1"/>
  <c r="P90" i="1"/>
  <c r="P85" i="1"/>
  <c r="P81" i="1"/>
  <c r="P76" i="1"/>
  <c r="P72" i="1"/>
  <c r="P67" i="1"/>
  <c r="P63" i="1"/>
  <c r="P58" i="1"/>
  <c r="P54" i="1"/>
  <c r="P49" i="1"/>
  <c r="P45" i="1"/>
  <c r="P40" i="1"/>
  <c r="P36" i="1"/>
  <c r="P31" i="1"/>
  <c r="P27" i="1"/>
  <c r="P22" i="1"/>
  <c r="P20" i="1"/>
  <c r="I108" i="2" l="1"/>
  <c r="H108" i="2"/>
  <c r="G108" i="2"/>
  <c r="F108" i="2"/>
  <c r="E108" i="2"/>
  <c r="D108" i="2"/>
  <c r="I99" i="2"/>
  <c r="H99" i="2"/>
  <c r="G99" i="2"/>
  <c r="F99" i="2"/>
  <c r="E99" i="2"/>
  <c r="D99" i="2"/>
  <c r="I90" i="2"/>
  <c r="H90" i="2"/>
  <c r="G90" i="2"/>
  <c r="F90" i="2"/>
  <c r="E90" i="2"/>
  <c r="D90" i="2"/>
  <c r="I81" i="2"/>
  <c r="H81" i="2"/>
  <c r="G81" i="2"/>
  <c r="F81" i="2"/>
  <c r="E81" i="2"/>
  <c r="D81" i="2"/>
  <c r="I72" i="2"/>
  <c r="H72" i="2"/>
  <c r="G72" i="2"/>
  <c r="F72" i="2"/>
  <c r="E72" i="2"/>
  <c r="D72" i="2"/>
  <c r="I63" i="2"/>
  <c r="H63" i="2"/>
  <c r="G63" i="2"/>
  <c r="F63" i="2"/>
  <c r="E63" i="2"/>
  <c r="D63" i="2"/>
  <c r="I54" i="2"/>
  <c r="H54" i="2"/>
  <c r="G54" i="2"/>
  <c r="F54" i="2"/>
  <c r="E54" i="2"/>
  <c r="D54" i="2"/>
  <c r="I45" i="2"/>
  <c r="H45" i="2"/>
  <c r="G45" i="2"/>
  <c r="F45" i="2"/>
  <c r="E45" i="2"/>
  <c r="D45" i="2"/>
  <c r="I36" i="2"/>
  <c r="H36" i="2"/>
  <c r="G36" i="2"/>
  <c r="F36" i="2"/>
  <c r="E36" i="2"/>
  <c r="D36" i="2"/>
  <c r="D27" i="2"/>
  <c r="E27" i="2"/>
  <c r="F27" i="2"/>
  <c r="R115" i="2"/>
  <c r="R112" i="2"/>
  <c r="R106" i="2"/>
  <c r="R103" i="2"/>
  <c r="R97" i="2"/>
  <c r="R94" i="2"/>
  <c r="R88" i="2"/>
  <c r="R85" i="2"/>
  <c r="R79" i="2"/>
  <c r="R76" i="2"/>
  <c r="R70" i="2"/>
  <c r="R67" i="2"/>
  <c r="R61" i="2"/>
  <c r="R58" i="2"/>
  <c r="R52" i="2"/>
  <c r="R49" i="2"/>
  <c r="R43" i="2"/>
  <c r="R40" i="2"/>
  <c r="R34" i="2"/>
  <c r="R31" i="2"/>
  <c r="R25" i="2"/>
  <c r="R22" i="2"/>
  <c r="R20" i="2"/>
  <c r="U115" i="1"/>
  <c r="T115" i="1"/>
  <c r="U79" i="1"/>
  <c r="T79" i="1"/>
  <c r="O117" i="1"/>
  <c r="N117" i="1"/>
  <c r="M117" i="1"/>
  <c r="L117" i="1"/>
  <c r="K117" i="1"/>
  <c r="I117" i="1"/>
  <c r="H117" i="1"/>
  <c r="G117" i="1"/>
  <c r="F117" i="1"/>
  <c r="E117" i="1"/>
  <c r="D117" i="1"/>
  <c r="O108" i="1"/>
  <c r="N108" i="1"/>
  <c r="M108" i="1"/>
  <c r="L108" i="1"/>
  <c r="K108" i="1"/>
  <c r="I108" i="1"/>
  <c r="H108" i="1"/>
  <c r="G108" i="1"/>
  <c r="F108" i="1"/>
  <c r="E108" i="1"/>
  <c r="D108" i="1"/>
  <c r="O99" i="1"/>
  <c r="N99" i="1"/>
  <c r="M99" i="1"/>
  <c r="L99" i="1"/>
  <c r="K99" i="1"/>
  <c r="I99" i="1"/>
  <c r="H99" i="1"/>
  <c r="G99" i="1"/>
  <c r="F99" i="1"/>
  <c r="E99" i="1"/>
  <c r="D99" i="1"/>
  <c r="O90" i="1"/>
  <c r="N90" i="1"/>
  <c r="M90" i="1"/>
  <c r="L90" i="1"/>
  <c r="K90" i="1"/>
  <c r="I90" i="1"/>
  <c r="H90" i="1"/>
  <c r="G90" i="1"/>
  <c r="F90" i="1"/>
  <c r="E90" i="1"/>
  <c r="D90" i="1"/>
  <c r="O81" i="1"/>
  <c r="N81" i="1"/>
  <c r="M81" i="1"/>
  <c r="L81" i="1"/>
  <c r="K81" i="1"/>
  <c r="I81" i="1"/>
  <c r="H81" i="1"/>
  <c r="G81" i="1"/>
  <c r="F81" i="1"/>
  <c r="E81" i="1"/>
  <c r="D81" i="1"/>
  <c r="O72" i="1"/>
  <c r="N72" i="1"/>
  <c r="M72" i="1"/>
  <c r="L72" i="1"/>
  <c r="K72" i="1"/>
  <c r="I72" i="1"/>
  <c r="H72" i="1"/>
  <c r="G72" i="1"/>
  <c r="F72" i="1"/>
  <c r="E72" i="1"/>
  <c r="D72" i="1"/>
  <c r="O63" i="1"/>
  <c r="N63" i="1"/>
  <c r="M63" i="1"/>
  <c r="L63" i="1"/>
  <c r="K63" i="1"/>
  <c r="I63" i="1"/>
  <c r="H63" i="1"/>
  <c r="G63" i="1"/>
  <c r="F63" i="1"/>
  <c r="E63" i="1"/>
  <c r="D63" i="1"/>
  <c r="O54" i="1"/>
  <c r="N54" i="1"/>
  <c r="M54" i="1"/>
  <c r="L54" i="1"/>
  <c r="K54" i="1"/>
  <c r="I54" i="1"/>
  <c r="H54" i="1"/>
  <c r="G54" i="1"/>
  <c r="F54" i="1"/>
  <c r="E54" i="1"/>
  <c r="D54" i="1"/>
  <c r="O45" i="1"/>
  <c r="N45" i="1"/>
  <c r="M45" i="1"/>
  <c r="L45" i="1"/>
  <c r="K45" i="1"/>
  <c r="I45" i="1"/>
  <c r="H45" i="1"/>
  <c r="G45" i="1"/>
  <c r="F45" i="1"/>
  <c r="E45" i="1"/>
  <c r="D45" i="1"/>
  <c r="O36" i="1"/>
  <c r="N36" i="1"/>
  <c r="M36" i="1"/>
  <c r="L36" i="1"/>
  <c r="K36" i="1"/>
  <c r="I36" i="1"/>
  <c r="H36" i="1"/>
  <c r="G36" i="1"/>
  <c r="F36" i="1"/>
  <c r="E36" i="1"/>
  <c r="D36" i="1"/>
  <c r="D27" i="1"/>
  <c r="E27" i="1"/>
  <c r="F27" i="1"/>
  <c r="L27" i="1"/>
  <c r="M27" i="1"/>
  <c r="N27" i="1"/>
  <c r="O27" i="1"/>
  <c r="K27" i="1"/>
  <c r="U112" i="1"/>
  <c r="U106" i="1"/>
  <c r="U103" i="1"/>
  <c r="U97" i="1"/>
  <c r="U94" i="1"/>
  <c r="U88" i="1"/>
  <c r="U85" i="1"/>
  <c r="U76" i="1"/>
  <c r="U70" i="1"/>
  <c r="U67" i="1"/>
  <c r="U61" i="1"/>
  <c r="U58" i="1"/>
  <c r="U52" i="1"/>
  <c r="U49" i="1"/>
  <c r="U43" i="1"/>
  <c r="U40" i="1"/>
  <c r="U34" i="1"/>
  <c r="U31" i="1"/>
  <c r="U25" i="1"/>
  <c r="U22" i="1"/>
  <c r="U3" i="1"/>
  <c r="U20" i="1" s="1"/>
  <c r="I112" i="1"/>
  <c r="I103" i="1"/>
  <c r="I94" i="1"/>
  <c r="I85" i="1"/>
  <c r="I76" i="1"/>
  <c r="I67" i="1"/>
  <c r="I58" i="1"/>
  <c r="I49" i="1"/>
  <c r="I40" i="1"/>
  <c r="I31" i="1"/>
  <c r="I27" i="1"/>
  <c r="I22" i="1"/>
  <c r="I20" i="1"/>
  <c r="D117" i="2"/>
  <c r="E117" i="2"/>
  <c r="F117" i="2"/>
  <c r="I117" i="2"/>
  <c r="I112" i="2"/>
  <c r="I103" i="2"/>
  <c r="I94" i="2"/>
  <c r="I85" i="2"/>
  <c r="I76" i="2"/>
  <c r="I67" i="2"/>
  <c r="I58" i="2"/>
  <c r="I49" i="2"/>
  <c r="I40" i="2"/>
  <c r="I31" i="2"/>
  <c r="I27" i="2"/>
  <c r="I22" i="2"/>
  <c r="I20" i="2"/>
  <c r="O112" i="1"/>
  <c r="O103" i="1"/>
  <c r="O94" i="1"/>
  <c r="O85" i="1"/>
  <c r="O76" i="1"/>
  <c r="O67" i="1"/>
  <c r="O58" i="1"/>
  <c r="O49" i="1"/>
  <c r="O40" i="1"/>
  <c r="O31" i="1"/>
  <c r="O22" i="1"/>
  <c r="O20" i="1"/>
  <c r="W43" i="1"/>
  <c r="AB25" i="1" l="1"/>
  <c r="AA25" i="1"/>
  <c r="AB115" i="1"/>
  <c r="AB112" i="1"/>
  <c r="AB106" i="1"/>
  <c r="AB103" i="1"/>
  <c r="AB97" i="1"/>
  <c r="AB94" i="1"/>
  <c r="AB88" i="1"/>
  <c r="AB85" i="1"/>
  <c r="AB79" i="1"/>
  <c r="AB76" i="1"/>
  <c r="AB70" i="1"/>
  <c r="AB67" i="1"/>
  <c r="AB61" i="1"/>
  <c r="AB58" i="1"/>
  <c r="AB52" i="1"/>
  <c r="AB49" i="1"/>
  <c r="AB40" i="1"/>
  <c r="AB31" i="1"/>
  <c r="AB22" i="1"/>
  <c r="AB20" i="1"/>
  <c r="T43" i="1"/>
  <c r="Z115" i="1"/>
  <c r="Y115" i="1"/>
  <c r="Y112" i="1"/>
  <c r="Y106" i="1"/>
  <c r="Y103" i="1"/>
  <c r="Y97" i="1"/>
  <c r="Y94" i="1"/>
  <c r="Y88" i="1"/>
  <c r="Y85" i="1"/>
  <c r="Y79" i="1"/>
  <c r="Y76" i="1"/>
  <c r="Y67" i="1"/>
  <c r="Y58" i="1"/>
  <c r="Y52" i="1"/>
  <c r="Y49" i="1"/>
  <c r="Y43" i="1"/>
  <c r="Y40" i="1"/>
  <c r="Y34" i="1"/>
  <c r="Y31" i="1"/>
  <c r="Y25" i="1"/>
  <c r="Y22" i="1"/>
  <c r="Y20" i="1"/>
  <c r="AA115" i="1"/>
  <c r="AA112" i="1"/>
  <c r="Z112" i="1"/>
  <c r="AA106" i="1"/>
  <c r="Z106" i="1"/>
  <c r="AA103" i="1"/>
  <c r="Z103" i="1"/>
  <c r="AA97" i="1"/>
  <c r="Z97" i="1"/>
  <c r="AA94" i="1"/>
  <c r="Z94" i="1"/>
  <c r="AA88" i="1"/>
  <c r="Z88" i="1"/>
  <c r="AA85" i="1"/>
  <c r="Z85" i="1"/>
  <c r="AA79" i="1"/>
  <c r="Z79" i="1"/>
  <c r="AA76" i="1"/>
  <c r="Z76" i="1"/>
  <c r="AA70" i="1"/>
  <c r="Z70" i="1"/>
  <c r="AA67" i="1"/>
  <c r="Z67" i="1"/>
  <c r="AA61" i="1"/>
  <c r="AA58" i="1"/>
  <c r="Z58" i="1"/>
  <c r="AA52" i="1"/>
  <c r="Z52" i="1"/>
  <c r="AA49" i="1"/>
  <c r="Z49" i="1"/>
  <c r="Z43" i="1"/>
  <c r="AA40" i="1"/>
  <c r="Z40" i="1"/>
  <c r="AA31" i="1"/>
  <c r="Z31" i="1"/>
  <c r="Z25" i="1"/>
  <c r="AA22" i="1"/>
  <c r="Z22" i="1"/>
  <c r="AA20" i="1"/>
  <c r="T112" i="1"/>
  <c r="T106" i="1"/>
  <c r="T103" i="1"/>
  <c r="T97" i="1"/>
  <c r="T94" i="1"/>
  <c r="T88" i="1"/>
  <c r="T85" i="1"/>
  <c r="T76" i="1"/>
  <c r="T70" i="1"/>
  <c r="T67" i="1"/>
  <c r="T61" i="1"/>
  <c r="T58" i="1"/>
  <c r="T52" i="1"/>
  <c r="T49" i="1"/>
  <c r="T40" i="1"/>
  <c r="T34" i="1"/>
  <c r="T31" i="1"/>
  <c r="T25" i="1"/>
  <c r="T22" i="1"/>
  <c r="T3" i="1"/>
  <c r="T20" i="1" s="1"/>
  <c r="N112" i="1"/>
  <c r="N103" i="1"/>
  <c r="N94" i="1"/>
  <c r="N85" i="1"/>
  <c r="N76" i="1"/>
  <c r="N67" i="1"/>
  <c r="N58" i="1"/>
  <c r="N49" i="1"/>
  <c r="N40" i="1"/>
  <c r="N31" i="1"/>
  <c r="N22" i="1"/>
  <c r="N20" i="1"/>
  <c r="H112" i="1"/>
  <c r="H103" i="1"/>
  <c r="H94" i="1"/>
  <c r="H85" i="1"/>
  <c r="H76" i="1"/>
  <c r="H67" i="1"/>
  <c r="H58" i="1"/>
  <c r="H49" i="1"/>
  <c r="H40" i="1"/>
  <c r="H31" i="1"/>
  <c r="H27" i="1"/>
  <c r="H22" i="1"/>
  <c r="H20" i="1"/>
  <c r="Z20" i="1" l="1"/>
  <c r="H117" i="2"/>
  <c r="H112" i="2"/>
  <c r="H103" i="2"/>
  <c r="H94" i="2"/>
  <c r="H85" i="2"/>
  <c r="H76" i="2"/>
  <c r="H67" i="2"/>
  <c r="H58" i="2"/>
  <c r="H49" i="2"/>
  <c r="H40" i="2"/>
  <c r="H31" i="2"/>
  <c r="H27" i="2"/>
  <c r="H22" i="2"/>
  <c r="H20" i="2"/>
  <c r="Q70" i="2" l="1"/>
  <c r="Q115" i="2"/>
  <c r="Q112" i="2"/>
  <c r="Q106" i="2"/>
  <c r="Q103" i="2"/>
  <c r="Q97" i="2"/>
  <c r="Q94" i="2"/>
  <c r="Q88" i="2"/>
  <c r="Q85" i="2"/>
  <c r="Q79" i="2"/>
  <c r="Q76" i="2"/>
  <c r="Q67" i="2"/>
  <c r="Q61" i="2"/>
  <c r="Q58" i="2"/>
  <c r="Q52" i="2"/>
  <c r="Q49" i="2"/>
  <c r="Q43" i="2"/>
  <c r="Q40" i="2"/>
  <c r="Q34" i="2"/>
  <c r="Q31" i="2"/>
  <c r="Q25" i="2"/>
  <c r="Q22" i="2"/>
  <c r="Q20" i="2"/>
  <c r="L20" i="1" l="1"/>
  <c r="W20" i="1"/>
  <c r="W22" i="1"/>
  <c r="W25" i="1"/>
  <c r="W31" i="1"/>
  <c r="W34" i="1"/>
  <c r="W40" i="1"/>
  <c r="W49" i="1"/>
  <c r="W52" i="1"/>
  <c r="W58" i="1"/>
  <c r="W61" i="1"/>
  <c r="W67" i="1"/>
  <c r="W70" i="1"/>
  <c r="W76" i="1"/>
  <c r="W79" i="1"/>
  <c r="W85" i="1"/>
  <c r="W88" i="1"/>
  <c r="W94" i="1"/>
  <c r="W103" i="1"/>
  <c r="W106" i="1"/>
  <c r="W112" i="1"/>
  <c r="W115" i="1"/>
  <c r="F20" i="1"/>
  <c r="G20" i="1"/>
  <c r="E20" i="1"/>
  <c r="D20" i="1"/>
  <c r="F20" i="2"/>
  <c r="E20" i="2"/>
  <c r="D20" i="2"/>
  <c r="G20" i="2"/>
  <c r="R3" i="1"/>
  <c r="R20" i="1" s="1"/>
  <c r="S3" i="1"/>
  <c r="S20" i="1" s="1"/>
  <c r="Q3" i="1"/>
  <c r="Q20" i="1" s="1"/>
  <c r="N20" i="2"/>
  <c r="P20" i="2"/>
  <c r="N115" i="2"/>
  <c r="N112" i="2"/>
  <c r="N106" i="2"/>
  <c r="N103" i="2"/>
  <c r="N97" i="2"/>
  <c r="N94" i="2"/>
  <c r="N88" i="2"/>
  <c r="N85" i="2"/>
  <c r="N79" i="2"/>
  <c r="N76" i="2"/>
  <c r="N70" i="2"/>
  <c r="N67" i="2"/>
  <c r="N61" i="2"/>
  <c r="N58" i="2"/>
  <c r="N52" i="2"/>
  <c r="N49" i="2"/>
  <c r="N43" i="2"/>
  <c r="N40" i="2"/>
  <c r="N34" i="2"/>
  <c r="N31" i="2"/>
  <c r="N25" i="2"/>
  <c r="N22" i="2"/>
  <c r="P115" i="2"/>
  <c r="P112" i="2"/>
  <c r="P106" i="2"/>
  <c r="P103" i="2"/>
  <c r="P97" i="2"/>
  <c r="P94" i="2"/>
  <c r="P88" i="2"/>
  <c r="P85" i="2"/>
  <c r="P79" i="2"/>
  <c r="P76" i="2"/>
  <c r="P70" i="2"/>
  <c r="P67" i="2"/>
  <c r="P61" i="2"/>
  <c r="P58" i="2"/>
  <c r="P52" i="2"/>
  <c r="P49" i="2"/>
  <c r="P43" i="2"/>
  <c r="P40" i="2"/>
  <c r="P34" i="2"/>
  <c r="P31" i="2"/>
  <c r="P25" i="2"/>
  <c r="P22" i="2"/>
  <c r="Q115" i="1"/>
  <c r="Q106" i="1"/>
  <c r="Q97" i="1"/>
  <c r="Q88" i="1"/>
  <c r="Q79" i="1"/>
  <c r="Q70" i="1"/>
  <c r="Q61" i="1"/>
  <c r="Q52" i="1"/>
  <c r="Q43" i="1"/>
  <c r="Q34" i="1"/>
  <c r="S115" i="1"/>
  <c r="S112" i="1"/>
  <c r="S106" i="1"/>
  <c r="S103" i="1"/>
  <c r="S97" i="1"/>
  <c r="S94" i="1"/>
  <c r="S88" i="1"/>
  <c r="S85" i="1"/>
  <c r="S79" i="1"/>
  <c r="S76" i="1"/>
  <c r="S70" i="1"/>
  <c r="S67" i="1"/>
  <c r="S61" i="1"/>
  <c r="S58" i="1"/>
  <c r="S52" i="1"/>
  <c r="S49" i="1"/>
  <c r="S43" i="1"/>
  <c r="S40" i="1"/>
  <c r="S34" i="1"/>
  <c r="S31" i="1"/>
  <c r="S25" i="1"/>
  <c r="S22" i="1"/>
  <c r="O22" i="2"/>
  <c r="F22" i="2"/>
  <c r="G22" i="2"/>
  <c r="E22" i="2"/>
  <c r="D22" i="2"/>
  <c r="C22" i="2"/>
  <c r="B22" i="2"/>
  <c r="G27" i="2"/>
  <c r="O25" i="2"/>
  <c r="X22" i="1"/>
  <c r="R22" i="1"/>
  <c r="Q22" i="1"/>
  <c r="L22" i="1"/>
  <c r="K22" i="1"/>
  <c r="M22" i="1"/>
  <c r="F22" i="1"/>
  <c r="G22" i="1"/>
  <c r="E22" i="1"/>
  <c r="D22" i="1"/>
  <c r="C22" i="1"/>
  <c r="B22" i="1"/>
  <c r="G27" i="1"/>
  <c r="X25" i="1"/>
  <c r="R25" i="1"/>
  <c r="Q25" i="1"/>
  <c r="K20" i="1" l="1"/>
  <c r="C19" i="1"/>
  <c r="C19" i="2"/>
  <c r="K112" i="1"/>
  <c r="K103" i="1"/>
  <c r="K94" i="1"/>
  <c r="K85" i="1"/>
  <c r="K76" i="1"/>
  <c r="K67" i="1"/>
  <c r="K58" i="1"/>
  <c r="K49" i="1"/>
  <c r="K40" i="1"/>
  <c r="K31" i="1"/>
  <c r="G117" i="2" l="1"/>
  <c r="O115" i="2"/>
  <c r="O112" i="2"/>
  <c r="F112" i="2"/>
  <c r="G112" i="2"/>
  <c r="E112" i="2"/>
  <c r="D112" i="2"/>
  <c r="C112" i="2"/>
  <c r="B112" i="2"/>
  <c r="O106" i="2"/>
  <c r="O103" i="2"/>
  <c r="F103" i="2"/>
  <c r="G103" i="2"/>
  <c r="E103" i="2"/>
  <c r="D103" i="2"/>
  <c r="C103" i="2"/>
  <c r="B103" i="2"/>
  <c r="O97" i="2"/>
  <c r="O94" i="2"/>
  <c r="F94" i="2"/>
  <c r="G94" i="2"/>
  <c r="E94" i="2"/>
  <c r="D94" i="2"/>
  <c r="C94" i="2"/>
  <c r="B94" i="2"/>
  <c r="O88" i="2"/>
  <c r="O85" i="2"/>
  <c r="F85" i="2"/>
  <c r="G85" i="2"/>
  <c r="E85" i="2"/>
  <c r="D85" i="2"/>
  <c r="C85" i="2"/>
  <c r="B85" i="2"/>
  <c r="O79" i="2"/>
  <c r="O76" i="2"/>
  <c r="F76" i="2"/>
  <c r="G76" i="2"/>
  <c r="E76" i="2"/>
  <c r="D76" i="2"/>
  <c r="C76" i="2"/>
  <c r="B76" i="2"/>
  <c r="O70" i="2"/>
  <c r="O67" i="2"/>
  <c r="F67" i="2"/>
  <c r="G67" i="2"/>
  <c r="E67" i="2"/>
  <c r="D67" i="2"/>
  <c r="C67" i="2"/>
  <c r="B67" i="2"/>
  <c r="O61" i="2"/>
  <c r="O58" i="2"/>
  <c r="F58" i="2"/>
  <c r="G58" i="2"/>
  <c r="E58" i="2"/>
  <c r="D58" i="2"/>
  <c r="C58" i="2"/>
  <c r="B58" i="2"/>
  <c r="O52" i="2"/>
  <c r="O49" i="2"/>
  <c r="F49" i="2"/>
  <c r="G49" i="2"/>
  <c r="E49" i="2"/>
  <c r="D49" i="2"/>
  <c r="C49" i="2"/>
  <c r="B49" i="2"/>
  <c r="O43" i="2"/>
  <c r="O40" i="2"/>
  <c r="F40" i="2"/>
  <c r="G40" i="2"/>
  <c r="E40" i="2"/>
  <c r="D40" i="2"/>
  <c r="C40" i="2"/>
  <c r="B40" i="2"/>
  <c r="O34" i="2"/>
  <c r="O31" i="2"/>
  <c r="F31" i="2"/>
  <c r="G31" i="2"/>
  <c r="E31" i="2"/>
  <c r="D31" i="2"/>
  <c r="C31" i="2"/>
  <c r="B31" i="2"/>
  <c r="O20" i="2"/>
  <c r="D112" i="1"/>
  <c r="D103" i="1"/>
  <c r="D94" i="1"/>
  <c r="D85" i="1"/>
  <c r="D76" i="1"/>
  <c r="D67" i="1"/>
  <c r="D58" i="1"/>
  <c r="D49" i="1"/>
  <c r="D40" i="1"/>
  <c r="D31" i="1"/>
  <c r="X67" i="1"/>
  <c r="L67" i="1"/>
  <c r="M67" i="1"/>
  <c r="R67" i="1"/>
  <c r="Q67" i="1"/>
  <c r="F67" i="1"/>
  <c r="G67" i="1"/>
  <c r="E67" i="1"/>
  <c r="C67" i="1"/>
  <c r="B67" i="1"/>
  <c r="X70" i="1"/>
  <c r="R70" i="1"/>
  <c r="E112" i="1"/>
  <c r="E103" i="1"/>
  <c r="E94" i="1"/>
  <c r="E85" i="1"/>
  <c r="E76" i="1"/>
  <c r="G76" i="1"/>
  <c r="E58" i="1"/>
  <c r="E49" i="1"/>
  <c r="E40" i="1"/>
  <c r="E31" i="1"/>
  <c r="X112" i="1"/>
  <c r="L112" i="1"/>
  <c r="M112" i="1"/>
  <c r="R112" i="1"/>
  <c r="Q112" i="1"/>
  <c r="F112" i="1"/>
  <c r="G112" i="1"/>
  <c r="C112" i="1"/>
  <c r="B112" i="1"/>
  <c r="X103" i="1"/>
  <c r="L103" i="1"/>
  <c r="M103" i="1"/>
  <c r="R103" i="1"/>
  <c r="Q103" i="1"/>
  <c r="F103" i="1"/>
  <c r="G103" i="1"/>
  <c r="C103" i="1"/>
  <c r="B103" i="1"/>
  <c r="X115" i="1"/>
  <c r="R115" i="1"/>
  <c r="R106" i="1"/>
  <c r="X94" i="1"/>
  <c r="L94" i="1"/>
  <c r="M94" i="1"/>
  <c r="R94" i="1"/>
  <c r="Q94" i="1"/>
  <c r="F94" i="1"/>
  <c r="G94" i="1"/>
  <c r="C94" i="1"/>
  <c r="X85" i="1"/>
  <c r="L85" i="1"/>
  <c r="M85" i="1"/>
  <c r="R85" i="1"/>
  <c r="Q85" i="1"/>
  <c r="F85" i="1"/>
  <c r="G85" i="1"/>
  <c r="C85" i="1"/>
  <c r="B94" i="1"/>
  <c r="B85" i="1"/>
  <c r="R97" i="1"/>
  <c r="X88" i="1"/>
  <c r="R88" i="1"/>
  <c r="X76" i="1"/>
  <c r="L76" i="1"/>
  <c r="M76" i="1"/>
  <c r="R76" i="1"/>
  <c r="Q76" i="1"/>
  <c r="F76" i="1"/>
  <c r="C76" i="1"/>
  <c r="B76" i="1"/>
  <c r="X58" i="1"/>
  <c r="L58" i="1"/>
  <c r="M58" i="1"/>
  <c r="R58" i="1"/>
  <c r="Q58" i="1"/>
  <c r="F58" i="1"/>
  <c r="G58" i="1"/>
  <c r="C58" i="1"/>
  <c r="B58" i="1"/>
  <c r="R79" i="1"/>
  <c r="X61" i="1"/>
  <c r="R61" i="1"/>
  <c r="X49" i="1"/>
  <c r="L49" i="1"/>
  <c r="M49" i="1"/>
  <c r="R49" i="1"/>
  <c r="Q49" i="1"/>
  <c r="F49" i="1"/>
  <c r="G49" i="1"/>
  <c r="C49" i="1"/>
  <c r="B49" i="1"/>
  <c r="X52" i="1"/>
  <c r="R52" i="1"/>
  <c r="X43" i="1"/>
  <c r="X31" i="1"/>
  <c r="X34" i="1"/>
  <c r="R43" i="1"/>
  <c r="R34" i="1"/>
  <c r="X40" i="1"/>
  <c r="L40" i="1"/>
  <c r="M40" i="1"/>
  <c r="R40" i="1"/>
  <c r="Q40" i="1"/>
  <c r="F40" i="1"/>
  <c r="G40" i="1"/>
  <c r="C40" i="1"/>
  <c r="B40" i="1"/>
  <c r="L31" i="1"/>
  <c r="M31" i="1"/>
  <c r="R31" i="1"/>
  <c r="Q31" i="1"/>
  <c r="F31" i="1"/>
  <c r="G31" i="1"/>
  <c r="C31" i="1"/>
  <c r="B31" i="1"/>
  <c r="X20" i="1"/>
  <c r="M2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tc={3BD7A686-7A0C-AD45-B60B-3481167093E1}</author>
    <author>tc={2BF26FFF-240C-7942-96D2-6C9713914F47}</author>
    <author>tc={75BDA204-ECA4-534F-9B28-5B0D4C8615D4}</author>
    <author>tc={7DD7F82D-9E59-DE49-8A45-F17A72C49F3A}</author>
  </authors>
  <commentList>
    <comment ref="S10" authorId="0" shapeId="0" xr:uid="{3BD7A686-7A0C-AD45-B60B-3481167093E1}">
      <text>
        <t>[Threaded comment]
Your version of Excel allows you to read this threaded comment; however, any edits to it will get removed if the file is opened in a newer version of Excel. Learn more: https://go.microsoft.com/fwlink/?linkid=870924
Comment:
    Note that this only delivers &lt;$45K average consumption. First case of 1968-12 delivering less than “par”</t>
      </text>
    </comment>
    <comment ref="T10" authorId="1" shapeId="0" xr:uid="{2BF26FFF-240C-7942-96D2-6C9713914F47}">
      <text>
        <t>[Threaded comment]
Your version of Excel allows you to read this threaded comment; however, any edits to it will get removed if the file is opened in a newer version of Excel. Learn more: https://go.microsoft.com/fwlink/?linkid=870924
Comment:
    Note that this only delivers $43,903 average consumption. First case of 1968-12 delivering less than “par”</t>
      </text>
    </comment>
    <comment ref="U10" authorId="2" shapeId="0" xr:uid="{75BDA204-ECA4-534F-9B28-5B0D4C8615D4}">
      <text>
        <t>[Threaded comment]
Your version of Excel allows you to read this threaded comment; however, any edits to it will get removed if the file is opened in a newer version of Excel. Learn more: https://go.microsoft.com/fwlink/?linkid=870924
Comment:
    Note that this only delivers $44,138 average consumption. First case of 1968-12 delivering less than “par”</t>
      </text>
    </comment>
    <comment ref="V10" authorId="3" shapeId="0" xr:uid="{7DD7F82D-9E59-DE49-8A45-F17A72C49F3A}">
      <text>
        <t>[Threaded comment]
Your version of Excel allows you to read this threaded comment; however, any edits to it will get removed if the file is opened in a newer version of Excel. Learn more: https://go.microsoft.com/fwlink/?linkid=870924
Comment:
    Note that this only delivers $44,411 average consumption. First case of 1968-12 delivering less than “par”</t>
      </text>
    </comment>
  </commentList>
</comments>
</file>

<file path=xl/sharedStrings.xml><?xml version="1.0" encoding="utf-8"?>
<sst xmlns="http://schemas.openxmlformats.org/spreadsheetml/2006/main" count="354" uniqueCount="60">
  <si>
    <t>static portfolio</t>
  </si>
  <si>
    <t>AG-guardrails only</t>
  </si>
  <si>
    <t>AG-formulas only</t>
  </si>
  <si>
    <t>AG-formulas-and-guardrails</t>
  </si>
  <si>
    <t>year</t>
  </si>
  <si>
    <t>month</t>
  </si>
  <si>
    <t>65-0-35</t>
  </si>
  <si>
    <t>60-5-35</t>
  </si>
  <si>
    <t>WR:</t>
  </si>
  <si>
    <t>months same as baseline:</t>
  </si>
  <si>
    <t>months more than baseline:</t>
  </si>
  <si>
    <t>months less than baseline:</t>
  </si>
  <si>
    <t>average annualized consumption:</t>
  </si>
  <si>
    <t>final  annualized consumption:</t>
  </si>
  <si>
    <t>lowest annualized consumption:</t>
  </si>
  <si>
    <t>60-27-13</t>
  </si>
  <si>
    <t>60-40-0</t>
  </si>
  <si>
    <t>marginally better than static 65-0-35 for Jan-2000</t>
  </si>
  <si>
    <t>best static overall; clearly best other than 79-80</t>
  </si>
  <si>
    <t>months down &gt; 10% below baseline:</t>
  </si>
  <si>
    <t>great 1974-1980, otherwise bad</t>
  </si>
  <si>
    <t>great 1974-1980, otherwise inferior</t>
  </si>
  <si>
    <t>70-0-30</t>
  </si>
  <si>
    <t>75-0-25</t>
  </si>
  <si>
    <t>best static overall post 1945; clearly best other than 79-80</t>
  </si>
  <si>
    <t>good balance</t>
  </si>
  <si>
    <t>worse at worst times</t>
  </si>
  <si>
    <t>best balance</t>
  </si>
  <si>
    <t>subpar 1965-11, 2001-1</t>
  </si>
  <si>
    <t>subpar 1965-11</t>
  </si>
  <si>
    <t>S-B-G ratio</t>
  </si>
  <si>
    <t>maybe best on average, but worse at the worst times</t>
  </si>
  <si>
    <t>best on average, but worse at the worst times</t>
  </si>
  <si>
    <t>best at worst times</t>
  </si>
  <si>
    <t xml:space="preserve">AG Disclaimer: This is for entertainment purposes only. Nothing we write here can be considered advice or guidance for investment decisions or, for that matter, any other decisions. If uncertain, always consult an investment advisor and/or accountant. If you replicate what we do and you lose money you assume sole responsibility for that. Don’t come to us crying.
AG makes no representations as to accuracy, completeness, currentness, suitability, or validity of any information in this spreadsheet and will not be liable for any errors, omissions, or delays in this information or any losses, injuries, or damages arising from its display or use. Furthermore, AG assumes no responsibility for the accuracy, completeness, currentness, suitability, and validity of any and all external links you find here.   
COPYRIGHT POLICY: Unless otherwise noted, all content in this Google Sheet, including, but not limited to, text, graphics, logos, buttons, images, etc. that is not per any related documents the property of EarlyRetirementNow.com, is the property of AG. All content is protected by U.S. and international copyright laws. When you quote this material or repost content please make sure you give credit to the source - both EarlyRetirement.com and AG (andyg42)! </t>
  </si>
  <si>
    <t xml:space="preserve">30 year final portfolio value ($K) </t>
  </si>
  <si>
    <t>using Meg Faber 10MMA rule for variable equity allocation</t>
  </si>
  <si>
    <r>
      <rPr>
        <sz val="12"/>
        <color theme="1"/>
        <rFont val="Calibri"/>
        <family val="2"/>
        <scheme val="minor"/>
      </rPr>
      <t xml:space="preserve">S-B-G ratio </t>
    </r>
    <r>
      <rPr>
        <i/>
        <sz val="12"/>
        <color theme="1"/>
        <rFont val="Calibri"/>
        <family val="2"/>
        <scheme val="minor"/>
      </rPr>
      <t>OR non-equities B-G-C ratio</t>
    </r>
  </si>
  <si>
    <t>100-0-0</t>
  </si>
  <si>
    <t>0-100-0</t>
  </si>
  <si>
    <t>0-0-100</t>
  </si>
  <si>
    <t>50-50-0</t>
  </si>
  <si>
    <t>0-50-50</t>
  </si>
  <si>
    <t>66.7-33.3-0</t>
  </si>
  <si>
    <r>
      <t xml:space="preserve">100% / </t>
    </r>
    <r>
      <rPr>
        <b/>
        <i/>
        <u/>
        <sz val="12"/>
        <color rgb="FF0070C0"/>
        <rFont val="Calibri (Body)"/>
      </rPr>
      <t xml:space="preserve">40% </t>
    </r>
  </si>
  <si>
    <t xml:space="preserve">100% / 0% </t>
  </si>
  <si>
    <t>clearly best overall, other than 1965-11</t>
  </si>
  <si>
    <t>better for 1965-11</t>
  </si>
  <si>
    <r>
      <t>better for 1965-11</t>
    </r>
    <r>
      <rPr>
        <sz val="9"/>
        <color theme="9" tint="-0.249977111117893"/>
        <rFont val="Calibri (Body)"/>
      </rPr>
      <t xml:space="preserve"> (but not huge difference even there)</t>
    </r>
  </si>
  <si>
    <t>clearly best</t>
  </si>
  <si>
    <t xml:space="preserve"> best overall, other than 1965-11</t>
  </si>
  <si>
    <t>better pre-1950</t>
  </si>
  <si>
    <t>better for pre-1950</t>
  </si>
  <si>
    <r>
      <t>better for 1965-11 and 2000-1</t>
    </r>
    <r>
      <rPr>
        <sz val="9"/>
        <color theme="9" tint="-0.249977111117893"/>
        <rFont val="Calibri (Body)"/>
      </rPr>
      <t xml:space="preserve"> (but not huge difference even there)</t>
    </r>
  </si>
  <si>
    <t>Cash as ballast does not work well!</t>
  </si>
  <si>
    <t>Not shown below!</t>
  </si>
  <si>
    <t>a little better for the three worst post-1946 cohorts</t>
  </si>
  <si>
    <r>
      <t xml:space="preserve">Columns </t>
    </r>
    <r>
      <rPr>
        <b/>
        <sz val="12"/>
        <rFont val="Calibri (Body)"/>
      </rPr>
      <t>W, AE</t>
    </r>
    <r>
      <rPr>
        <b/>
        <sz val="12"/>
        <color rgb="FF7030A0"/>
        <rFont val="Calibri"/>
        <family val="2"/>
        <scheme val="minor"/>
      </rPr>
      <t xml:space="preserve"> the one cited as "'saving' the 4% rule for 60 year retirements*"</t>
    </r>
  </si>
  <si>
    <r>
      <t xml:space="preserve">100% / </t>
    </r>
    <r>
      <rPr>
        <b/>
        <i/>
        <sz val="12"/>
        <color rgb="FF0070C0"/>
        <rFont val="Calibri (Body)"/>
      </rPr>
      <t>40</t>
    </r>
    <r>
      <rPr>
        <b/>
        <i/>
        <u/>
        <sz val="12"/>
        <color rgb="FF0070C0"/>
        <rFont val="Calibri (Body)"/>
      </rPr>
      <t xml:space="preserve">% </t>
    </r>
  </si>
  <si>
    <r>
      <rPr>
        <b/>
        <sz val="14"/>
        <color rgb="FFFF0000"/>
        <rFont val="Calibri (Body)"/>
      </rPr>
      <t>4.25%</t>
    </r>
    <r>
      <rPr>
        <b/>
        <sz val="12"/>
        <color rgb="FFFF0000"/>
        <rFont val="Calibri"/>
        <family val="2"/>
        <scheme val="minor"/>
      </rPr>
      <t xml:space="preserve"> IWR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</si>
</sst>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3" formatCode="_(* #,##0.00_);_(* \(#,##0.00\);_(* &quot;-&quot;??_);_(@_)"/>
    <numFmt numFmtId="164" formatCode="&quot;$&quot;#,##0"/>
    <numFmt numFmtId="165" formatCode="&quot;$&quot;#,##0.0"/>
    <numFmt numFmtId="166" formatCode="&quot;$&quot;#,##0.0_);[Red]\(&quot;$&quot;#,##0.0\)"/>
  </numFmts>
  <fonts count="55" x14ac:knownFonts="1">
    <font>
      <sz val="12"/>
      <color theme="1"/>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sz val="10"/>
      <color rgb="FFFF0000"/>
      <name val="Arial"/>
      <family val="2"/>
    </font>
    <font>
      <b/>
      <sz val="10"/>
      <color theme="0" tint="-0.499984740745262"/>
      <name val="Arial"/>
      <family val="2"/>
    </font>
    <font>
      <sz val="10"/>
      <color theme="0" tint="-0.499984740745262"/>
      <name val="Arial"/>
      <family val="2"/>
    </font>
    <font>
      <b/>
      <sz val="10"/>
      <name val="Arial"/>
      <family val="2"/>
    </font>
    <font>
      <sz val="10"/>
      <name val="Arial"/>
      <family val="2"/>
    </font>
    <font>
      <b/>
      <sz val="10"/>
      <color rgb="FF0070C0"/>
      <name val="Arial"/>
      <family val="2"/>
    </font>
    <font>
      <sz val="10"/>
      <color rgb="FF0070C0"/>
      <name val="Arial"/>
      <family val="2"/>
    </font>
    <font>
      <b/>
      <sz val="10"/>
      <color theme="9" tint="-0.249977111117893"/>
      <name val="Arial"/>
      <family val="2"/>
    </font>
    <font>
      <sz val="10"/>
      <color theme="9" tint="-0.249977111117893"/>
      <name val="Arial"/>
      <family val="2"/>
    </font>
    <font>
      <b/>
      <sz val="14"/>
      <color theme="1"/>
      <name val="Calibri"/>
      <family val="2"/>
      <scheme val="minor"/>
    </font>
    <font>
      <b/>
      <sz val="12"/>
      <color rgb="FF0070C0"/>
      <name val="Calibri"/>
      <family val="2"/>
      <scheme val="minor"/>
    </font>
    <font>
      <sz val="12"/>
      <color rgb="FF7030A0"/>
      <name val="Calibri"/>
      <family val="2"/>
      <scheme val="minor"/>
    </font>
    <font>
      <b/>
      <sz val="10"/>
      <color rgb="FF7030A0"/>
      <name val="Arial"/>
      <family val="2"/>
    </font>
    <font>
      <sz val="12"/>
      <name val="Calibri"/>
      <family val="2"/>
      <scheme val="minor"/>
    </font>
    <font>
      <sz val="10"/>
      <color rgb="FF7030A0"/>
      <name val="Arial"/>
      <family val="2"/>
    </font>
    <font>
      <sz val="11"/>
      <color theme="1"/>
      <name val="Calibri"/>
      <family val="2"/>
      <scheme val="minor"/>
    </font>
    <font>
      <sz val="12"/>
      <color rgb="FFFFC000"/>
      <name val="Calibri"/>
      <family val="2"/>
      <scheme val="minor"/>
    </font>
    <font>
      <sz val="12"/>
      <color rgb="FF0070C0"/>
      <name val="Calibri"/>
      <family val="2"/>
      <scheme val="minor"/>
    </font>
    <font>
      <b/>
      <sz val="14"/>
      <color rgb="FF0070C0"/>
      <name val="Calibri"/>
      <family val="2"/>
      <scheme val="minor"/>
    </font>
    <font>
      <sz val="10"/>
      <color theme="1"/>
      <name val="Calibri"/>
      <family val="2"/>
      <scheme val="minor"/>
    </font>
    <font>
      <sz val="10"/>
      <color rgb="FF7030A0"/>
      <name val="Calibri"/>
      <family val="2"/>
      <scheme val="minor"/>
    </font>
    <font>
      <sz val="10"/>
      <color rgb="FF0070C0"/>
      <name val="Calibri"/>
      <family val="2"/>
      <scheme val="minor"/>
    </font>
    <font>
      <sz val="10"/>
      <color theme="9" tint="-0.249977111117893"/>
      <name val="Calibri"/>
      <family val="2"/>
      <scheme val="minor"/>
    </font>
    <font>
      <b/>
      <sz val="12"/>
      <color rgb="FFFF0000"/>
      <name val="Calibri"/>
      <family val="2"/>
      <scheme val="minor"/>
    </font>
    <font>
      <i/>
      <sz val="12"/>
      <color theme="1"/>
      <name val="Calibri"/>
      <family val="2"/>
      <scheme val="minor"/>
    </font>
    <font>
      <i/>
      <sz val="10"/>
      <color rgb="FF7030A0"/>
      <name val="Arial"/>
      <family val="2"/>
    </font>
    <font>
      <b/>
      <i/>
      <sz val="10"/>
      <color rgb="FF7030A0"/>
      <name val="Arial"/>
      <family val="2"/>
    </font>
    <font>
      <i/>
      <sz val="10"/>
      <name val="Arial"/>
      <family val="2"/>
    </font>
    <font>
      <b/>
      <i/>
      <sz val="10"/>
      <name val="Arial"/>
      <family val="2"/>
    </font>
    <font>
      <b/>
      <i/>
      <sz val="10"/>
      <color rgb="FF0070C0"/>
      <name val="Arial"/>
      <family val="2"/>
    </font>
    <font>
      <i/>
      <sz val="10"/>
      <color rgb="FF0070C0"/>
      <name val="Arial"/>
      <family val="2"/>
    </font>
    <font>
      <b/>
      <i/>
      <sz val="10"/>
      <color theme="9" tint="-0.249977111117893"/>
      <name val="Arial"/>
      <family val="2"/>
    </font>
    <font>
      <i/>
      <sz val="10"/>
      <color theme="9" tint="-0.249977111117893"/>
      <name val="Arial"/>
      <family val="2"/>
    </font>
    <font>
      <i/>
      <sz val="10"/>
      <color rgb="FFFF0000"/>
      <name val="Arial"/>
      <family val="2"/>
    </font>
    <font>
      <b/>
      <i/>
      <sz val="10"/>
      <color theme="9" tint="-0.249977111117893"/>
      <name val="Calibri"/>
      <family val="2"/>
      <scheme val="minor"/>
    </font>
    <font>
      <b/>
      <sz val="12"/>
      <color rgb="FF7030A0"/>
      <name val="Calibri"/>
      <family val="2"/>
      <scheme val="minor"/>
    </font>
    <font>
      <sz val="8"/>
      <name val="Calibri"/>
      <family val="2"/>
      <scheme val="minor"/>
    </font>
    <font>
      <b/>
      <i/>
      <u/>
      <sz val="12"/>
      <color rgb="FF0070C0"/>
      <name val="Calibri (Body)"/>
    </font>
    <font>
      <sz val="9"/>
      <color theme="9" tint="-0.249977111117893"/>
      <name val="Calibri"/>
      <family val="2"/>
      <scheme val="minor"/>
    </font>
    <font>
      <b/>
      <sz val="10"/>
      <color theme="9" tint="-0.249977111117893"/>
      <name val="Calibri"/>
      <family val="2"/>
      <scheme val="minor"/>
    </font>
    <font>
      <b/>
      <sz val="10"/>
      <color rgb="FF7030A0"/>
      <name val="Calibri"/>
      <family val="2"/>
      <scheme val="minor"/>
    </font>
    <font>
      <i/>
      <sz val="10"/>
      <color rgb="FF0070C0"/>
      <name val="Calibri"/>
      <family val="2"/>
      <scheme val="minor"/>
    </font>
    <font>
      <i/>
      <sz val="10"/>
      <color theme="1"/>
      <name val="Calibri"/>
      <family val="2"/>
      <scheme val="minor"/>
    </font>
    <font>
      <b/>
      <sz val="12"/>
      <name val="Calibri (Body)"/>
    </font>
    <font>
      <sz val="9"/>
      <color theme="9" tint="-0.249977111117893"/>
      <name val="Calibri (Body)"/>
    </font>
    <font>
      <b/>
      <sz val="10"/>
      <color theme="1"/>
      <name val="Calibri"/>
      <family val="2"/>
      <scheme val="minor"/>
    </font>
    <font>
      <b/>
      <i/>
      <sz val="12"/>
      <color rgb="FFFF0000"/>
      <name val="Calibri"/>
      <family val="2"/>
      <scheme val="minor"/>
    </font>
    <font>
      <b/>
      <sz val="9"/>
      <color theme="9" tint="-0.249977111117893"/>
      <name val="Calibri"/>
      <family val="2"/>
      <scheme val="minor"/>
    </font>
    <font>
      <b/>
      <i/>
      <sz val="12"/>
      <color theme="1"/>
      <name val="Calibri"/>
      <family val="2"/>
      <scheme val="minor"/>
    </font>
    <font>
      <b/>
      <i/>
      <sz val="12"/>
      <color rgb="FF0070C0"/>
      <name val="Calibri (Body)"/>
    </font>
    <font>
      <b/>
      <sz val="14"/>
      <color rgb="FFFF0000"/>
      <name val="Calibri (Body)"/>
    </font>
  </fonts>
  <fills count="7">
    <fill>
      <patternFill patternType="none"/>
    </fill>
    <fill>
      <patternFill patternType="gray125"/>
    </fill>
    <fill>
      <patternFill patternType="solid">
        <fgColor theme="7" tint="0.399975585192419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BDB5"/>
        <bgColor indexed="64"/>
      </patternFill>
    </fill>
  </fills>
  <borders count="2">
    <border>
      <left/>
      <right/>
      <top/>
      <bottom/>
      <diagonal/>
    </border>
    <border>
      <left/>
      <right/>
      <top/>
      <bottom style="thin">
        <color auto="1"/>
      </bottom>
      <diagonal/>
    </border>
  </borders>
  <cellStyleXfs count="2">
    <xf numFmtId="0" fontId="0" fillId="0" borderId="0"/>
    <xf numFmtId="43" fontId="1" fillId="0" borderId="0" applyFont="0" applyFill="0" applyBorder="0" applyAlignment="0" applyProtection="0"/>
  </cellStyleXfs>
  <cellXfs count="115">
    <xf numFmtId="0" fontId="0" fillId="0" borderId="0" xfId="0"/>
    <xf numFmtId="0" fontId="4" fillId="0" borderId="0" xfId="0" applyFont="1"/>
    <xf numFmtId="164" fontId="5" fillId="0" borderId="0" xfId="0" applyNumberFormat="1" applyFont="1"/>
    <xf numFmtId="0" fontId="6" fillId="0" borderId="0" xfId="0" applyFont="1"/>
    <xf numFmtId="164" fontId="9" fillId="0" borderId="0" xfId="0" applyNumberFormat="1" applyFont="1"/>
    <xf numFmtId="164" fontId="11" fillId="0" borderId="0" xfId="0" applyNumberFormat="1" applyFont="1"/>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1" xfId="0" applyBorder="1" applyAlignment="1">
      <alignment horizontal="center"/>
    </xf>
    <xf numFmtId="0" fontId="0" fillId="0" borderId="0" xfId="0" applyAlignment="1">
      <alignment horizontal="center"/>
    </xf>
    <xf numFmtId="0" fontId="3" fillId="0" borderId="0" xfId="0" applyFont="1"/>
    <xf numFmtId="0" fontId="13" fillId="0" borderId="0" xfId="0" applyFont="1"/>
    <xf numFmtId="0" fontId="2" fillId="0" borderId="0" xfId="0" applyFont="1"/>
    <xf numFmtId="9" fontId="0" fillId="0" borderId="0" xfId="0" applyNumberFormat="1" applyAlignment="1">
      <alignment horizontal="center"/>
    </xf>
    <xf numFmtId="10" fontId="14" fillId="0" borderId="0" xfId="0" applyNumberFormat="1" applyFont="1"/>
    <xf numFmtId="165" fontId="9" fillId="0" borderId="0" xfId="0" applyNumberFormat="1" applyFont="1"/>
    <xf numFmtId="165" fontId="11" fillId="0" borderId="0" xfId="0" applyNumberFormat="1" applyFont="1"/>
    <xf numFmtId="0" fontId="15" fillId="0" borderId="0" xfId="0" applyFont="1"/>
    <xf numFmtId="0" fontId="16" fillId="0" borderId="1" xfId="0" applyFont="1" applyBorder="1" applyAlignment="1">
      <alignment horizontal="center" vertical="center" wrapText="1"/>
    </xf>
    <xf numFmtId="165" fontId="16" fillId="0" borderId="0" xfId="0" applyNumberFormat="1" applyFont="1"/>
    <xf numFmtId="0" fontId="17" fillId="0" borderId="0" xfId="0" applyFont="1" applyAlignment="1">
      <alignment horizontal="center"/>
    </xf>
    <xf numFmtId="165" fontId="18" fillId="0" borderId="0" xfId="0" applyNumberFormat="1" applyFont="1"/>
    <xf numFmtId="165" fontId="10" fillId="0" borderId="0" xfId="0" applyNumberFormat="1" applyFont="1"/>
    <xf numFmtId="165" fontId="12" fillId="0" borderId="0" xfId="0" applyNumberFormat="1" applyFont="1"/>
    <xf numFmtId="0" fontId="8" fillId="2" borderId="1" xfId="0" applyFont="1" applyFill="1" applyBorder="1" applyAlignment="1">
      <alignment horizontal="center" wrapText="1"/>
    </xf>
    <xf numFmtId="165" fontId="8" fillId="2" borderId="0" xfId="0" applyNumberFormat="1" applyFont="1" applyFill="1"/>
    <xf numFmtId="166" fontId="18" fillId="0" borderId="0" xfId="0" applyNumberFormat="1" applyFont="1"/>
    <xf numFmtId="166" fontId="10" fillId="0" borderId="0" xfId="0" applyNumberFormat="1" applyFont="1"/>
    <xf numFmtId="166" fontId="8" fillId="2" borderId="0" xfId="0" applyNumberFormat="1" applyFont="1" applyFill="1"/>
    <xf numFmtId="166" fontId="12" fillId="0" borderId="0" xfId="0" applyNumberFormat="1" applyFont="1"/>
    <xf numFmtId="166" fontId="7" fillId="2" borderId="0" xfId="0" applyNumberFormat="1" applyFont="1" applyFill="1"/>
    <xf numFmtId="166" fontId="11" fillId="0" borderId="0" xfId="0" applyNumberFormat="1" applyFont="1"/>
    <xf numFmtId="166" fontId="9" fillId="0" borderId="0" xfId="0" applyNumberFormat="1" applyFont="1"/>
    <xf numFmtId="166" fontId="16" fillId="0" borderId="0" xfId="0" applyNumberFormat="1" applyFont="1"/>
    <xf numFmtId="0" fontId="19" fillId="0" borderId="0" xfId="0" applyFont="1" applyAlignment="1">
      <alignment horizontal="right"/>
    </xf>
    <xf numFmtId="0" fontId="20" fillId="0" borderId="0" xfId="0" applyFont="1"/>
    <xf numFmtId="6" fontId="21" fillId="0" borderId="0" xfId="0" applyNumberFormat="1" applyFont="1"/>
    <xf numFmtId="164" fontId="18" fillId="0" borderId="0" xfId="0" applyNumberFormat="1" applyFont="1"/>
    <xf numFmtId="164" fontId="10" fillId="0" borderId="0" xfId="0" applyNumberFormat="1" applyFont="1"/>
    <xf numFmtId="1" fontId="10" fillId="0" borderId="0" xfId="1" applyNumberFormat="1" applyFont="1"/>
    <xf numFmtId="1" fontId="12" fillId="0" borderId="0" xfId="1" applyNumberFormat="1" applyFont="1"/>
    <xf numFmtId="164" fontId="12" fillId="0" borderId="0" xfId="0" applyNumberFormat="1" applyFont="1"/>
    <xf numFmtId="1" fontId="11" fillId="0" borderId="0" xfId="1" applyNumberFormat="1" applyFont="1"/>
    <xf numFmtId="0" fontId="18" fillId="0" borderId="1" xfId="0" applyFont="1" applyBorder="1" applyAlignment="1">
      <alignment horizontal="center" vertical="center" wrapText="1"/>
    </xf>
    <xf numFmtId="10" fontId="22" fillId="0" borderId="0" xfId="0" applyNumberFormat="1" applyFont="1"/>
    <xf numFmtId="0" fontId="24" fillId="0" borderId="0" xfId="0" applyFont="1" applyAlignment="1">
      <alignment horizontal="center" wrapText="1"/>
    </xf>
    <xf numFmtId="0" fontId="23" fillId="0" borderId="0" xfId="0" applyFont="1" applyAlignment="1">
      <alignment horizontal="center" wrapText="1"/>
    </xf>
    <xf numFmtId="0" fontId="25" fillId="0" borderId="0" xfId="0" applyFont="1" applyAlignment="1">
      <alignment horizontal="center" wrapText="1"/>
    </xf>
    <xf numFmtId="0" fontId="26" fillId="0" borderId="0" xfId="0" applyFont="1" applyAlignment="1">
      <alignment horizontal="center" wrapText="1"/>
    </xf>
    <xf numFmtId="1" fontId="9" fillId="0" borderId="0" xfId="1" applyNumberFormat="1" applyFont="1"/>
    <xf numFmtId="0" fontId="0" fillId="0" borderId="0" xfId="0" applyBorder="1" applyAlignment="1">
      <alignment horizontal="center"/>
    </xf>
    <xf numFmtId="0" fontId="18"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9" fillId="0" borderId="0" xfId="0" applyFont="1" applyBorder="1" applyAlignment="1">
      <alignment horizontal="center" vertical="center" wrapText="1"/>
    </xf>
    <xf numFmtId="0" fontId="27" fillId="0" borderId="0" xfId="0" applyFont="1"/>
    <xf numFmtId="0" fontId="28" fillId="3" borderId="0" xfId="0" applyFont="1" applyFill="1"/>
    <xf numFmtId="166" fontId="29" fillId="3" borderId="0" xfId="0" applyNumberFormat="1" applyFont="1" applyFill="1"/>
    <xf numFmtId="166" fontId="30" fillId="3" borderId="0" xfId="0" applyNumberFormat="1" applyFont="1" applyFill="1"/>
    <xf numFmtId="166" fontId="32" fillId="3" borderId="0" xfId="0" applyNumberFormat="1" applyFont="1" applyFill="1"/>
    <xf numFmtId="166" fontId="31" fillId="3" borderId="0" xfId="0" applyNumberFormat="1" applyFont="1" applyFill="1"/>
    <xf numFmtId="166" fontId="34" fillId="3" borderId="0" xfId="0" applyNumberFormat="1" applyFont="1" applyFill="1"/>
    <xf numFmtId="166" fontId="33" fillId="3" borderId="0" xfId="0" applyNumberFormat="1" applyFont="1" applyFill="1"/>
    <xf numFmtId="166" fontId="35" fillId="3" borderId="0" xfId="0" applyNumberFormat="1" applyFont="1" applyFill="1"/>
    <xf numFmtId="166" fontId="36" fillId="3" borderId="0" xfId="0" applyNumberFormat="1" applyFont="1" applyFill="1"/>
    <xf numFmtId="1" fontId="34" fillId="0" borderId="0" xfId="1" applyNumberFormat="1" applyFont="1"/>
    <xf numFmtId="1" fontId="36" fillId="0" borderId="0" xfId="1" applyNumberFormat="1" applyFont="1"/>
    <xf numFmtId="1" fontId="35" fillId="0" borderId="0" xfId="1" applyNumberFormat="1" applyFont="1"/>
    <xf numFmtId="1" fontId="33" fillId="0" borderId="0" xfId="1" applyNumberFormat="1" applyFont="1"/>
    <xf numFmtId="164" fontId="4" fillId="0" borderId="0" xfId="0" applyNumberFormat="1" applyFont="1"/>
    <xf numFmtId="1" fontId="4" fillId="0" borderId="0" xfId="1" applyNumberFormat="1" applyFont="1"/>
    <xf numFmtId="0" fontId="0" fillId="4" borderId="0" xfId="0" applyFill="1"/>
    <xf numFmtId="166" fontId="18" fillId="4" borderId="0" xfId="0" applyNumberFormat="1" applyFont="1" applyFill="1"/>
    <xf numFmtId="166" fontId="16" fillId="4" borderId="0" xfId="0" applyNumberFormat="1" applyFont="1" applyFill="1"/>
    <xf numFmtId="166" fontId="9" fillId="4" borderId="0" xfId="0" applyNumberFormat="1" applyFont="1" applyFill="1"/>
    <xf numFmtId="166" fontId="10" fillId="4" borderId="0" xfId="0" applyNumberFormat="1" applyFont="1" applyFill="1"/>
    <xf numFmtId="0" fontId="38" fillId="0" borderId="0" xfId="0" applyFont="1" applyAlignment="1">
      <alignment horizontal="right"/>
    </xf>
    <xf numFmtId="0" fontId="39" fillId="0" borderId="0" xfId="0" applyFont="1"/>
    <xf numFmtId="1" fontId="37" fillId="0" borderId="0" xfId="1" applyNumberFormat="1" applyFont="1"/>
    <xf numFmtId="0" fontId="39" fillId="5" borderId="0" xfId="0" applyFont="1" applyFill="1" applyAlignment="1">
      <alignment wrapText="1"/>
    </xf>
    <xf numFmtId="166" fontId="34" fillId="4" borderId="0" xfId="0" applyNumberFormat="1" applyFont="1" applyFill="1"/>
    <xf numFmtId="165" fontId="34" fillId="0" borderId="0" xfId="0" applyNumberFormat="1" applyFont="1"/>
    <xf numFmtId="164" fontId="8" fillId="2" borderId="0" xfId="0" applyNumberFormat="1" applyFont="1" applyFill="1"/>
    <xf numFmtId="0" fontId="22" fillId="0" borderId="0" xfId="0" applyFont="1" applyAlignment="1">
      <alignment horizontal="right"/>
    </xf>
    <xf numFmtId="6" fontId="14" fillId="0" borderId="0" xfId="0" applyNumberFormat="1" applyFont="1"/>
    <xf numFmtId="0" fontId="42" fillId="0" borderId="0" xfId="0" applyFont="1" applyAlignment="1">
      <alignment horizontal="center" wrapText="1"/>
    </xf>
    <xf numFmtId="0" fontId="43" fillId="0" borderId="0" xfId="0" applyFont="1" applyAlignment="1">
      <alignment horizontal="center" wrapText="1"/>
    </xf>
    <xf numFmtId="0" fontId="44" fillId="0" borderId="0" xfId="0" applyFont="1" applyAlignment="1">
      <alignment horizontal="center" wrapText="1"/>
    </xf>
    <xf numFmtId="0" fontId="45" fillId="0" borderId="0" xfId="0" applyFont="1" applyAlignment="1">
      <alignment horizontal="center" wrapText="1"/>
    </xf>
    <xf numFmtId="0" fontId="46" fillId="0" borderId="0" xfId="0" applyFont="1" applyAlignment="1">
      <alignment horizontal="center" wrapText="1"/>
    </xf>
    <xf numFmtId="0" fontId="21" fillId="0" borderId="0" xfId="0" applyFont="1" applyAlignment="1">
      <alignment horizontal="right"/>
    </xf>
    <xf numFmtId="0" fontId="28" fillId="0" borderId="0" xfId="0" applyFont="1" applyAlignment="1">
      <alignment horizontal="right"/>
    </xf>
    <xf numFmtId="0" fontId="7" fillId="0" borderId="0" xfId="0" applyFont="1"/>
    <xf numFmtId="0" fontId="8" fillId="0" borderId="0" xfId="0" applyFont="1"/>
    <xf numFmtId="0" fontId="0" fillId="0" borderId="0" xfId="0"/>
    <xf numFmtId="164" fontId="12" fillId="6" borderId="0" xfId="0" applyNumberFormat="1" applyFont="1" applyFill="1"/>
    <xf numFmtId="1" fontId="12" fillId="6" borderId="0" xfId="1" applyNumberFormat="1" applyFont="1" applyFill="1"/>
    <xf numFmtId="164" fontId="12" fillId="4" borderId="0" xfId="0" applyNumberFormat="1" applyFont="1" applyFill="1"/>
    <xf numFmtId="1" fontId="36" fillId="4" borderId="0" xfId="1" applyNumberFormat="1" applyFont="1" applyFill="1"/>
    <xf numFmtId="1" fontId="12" fillId="4" borderId="0" xfId="1" applyNumberFormat="1" applyFont="1" applyFill="1"/>
    <xf numFmtId="165" fontId="12" fillId="4" borderId="0" xfId="0" applyNumberFormat="1" applyFont="1" applyFill="1"/>
    <xf numFmtId="165" fontId="12" fillId="6" borderId="0" xfId="0" applyNumberFormat="1" applyFont="1" applyFill="1"/>
    <xf numFmtId="0" fontId="49" fillId="0" borderId="0" xfId="0" applyFont="1" applyAlignment="1">
      <alignment horizontal="center" wrapText="1"/>
    </xf>
    <xf numFmtId="0" fontId="50" fillId="0" borderId="0" xfId="0" applyFont="1"/>
    <xf numFmtId="0" fontId="0" fillId="0" borderId="0" xfId="0"/>
    <xf numFmtId="0" fontId="51" fillId="0" borderId="0" xfId="0" applyFont="1" applyAlignment="1">
      <alignment horizontal="center" wrapText="1"/>
    </xf>
    <xf numFmtId="0" fontId="52" fillId="3" borderId="0" xfId="0" applyFont="1" applyFill="1"/>
    <xf numFmtId="165" fontId="11" fillId="4" borderId="0" xfId="0" applyNumberFormat="1" applyFont="1" applyFill="1"/>
    <xf numFmtId="1" fontId="11" fillId="4" borderId="0" xfId="1" applyNumberFormat="1" applyFont="1" applyFill="1"/>
    <xf numFmtId="1" fontId="11" fillId="6" borderId="0" xfId="1" applyNumberFormat="1" applyFont="1" applyFill="1"/>
    <xf numFmtId="164" fontId="11" fillId="4" borderId="0" xfId="0" applyNumberFormat="1" applyFont="1" applyFill="1"/>
    <xf numFmtId="165" fontId="36" fillId="4" borderId="0" xfId="0" applyNumberFormat="1" applyFont="1" applyFill="1"/>
    <xf numFmtId="0" fontId="8" fillId="0" borderId="0" xfId="0" applyFont="1" applyAlignment="1">
      <alignment horizontal="left" wrapText="1"/>
    </xf>
    <xf numFmtId="0" fontId="0" fillId="0" borderId="0" xfId="0"/>
    <xf numFmtId="0" fontId="18" fillId="0" borderId="0" xfId="0" applyFont="1" applyAlignment="1">
      <alignment horizontal="left" wrapText="1"/>
    </xf>
    <xf numFmtId="0" fontId="18" fillId="0" borderId="0" xfId="0" applyFont="1"/>
  </cellXfs>
  <cellStyles count="2">
    <cellStyle name="Comma" xfId="1" builtinId="3"/>
    <cellStyle name="Normal" xfId="0" builtinId="0"/>
  </cellStyles>
  <dxfs count="0"/>
  <tableStyles count="0" defaultTableStyle="TableStyleMedium2" defaultPivotStyle="PivotStyleLight16"/>
  <colors>
    <mruColors>
      <color rgb="FFFFBDB5"/>
      <color rgb="FFFFA297"/>
      <color rgb="FFFCF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Andrew Gottlieb" id="{1A530B1B-B918-074A-AEDF-E6E74E7F25B7}" userId="Andrew Gottlieb"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S10" dT="2022-03-05T09:51:03.26" personId="{1A530B1B-B918-074A-AEDF-E6E74E7F25B7}" id="{3BD7A686-7A0C-AD45-B60B-3481167093E1}">
    <text>Note that this only delivers &lt;$45K average consumption. First case of 1968-12 delivering less than “par”</text>
  </threadedComment>
  <threadedComment ref="T10" dT="2022-03-05T09:50:10.97" personId="{1A530B1B-B918-074A-AEDF-E6E74E7F25B7}" id="{2BF26FFF-240C-7942-96D2-6C9713914F47}">
    <text>Note that this only delivers $43,903 average consumption. First case of 1968-12 delivering less than “par”</text>
  </threadedComment>
  <threadedComment ref="U10" dT="2022-03-05T10:18:51.87" personId="{1A530B1B-B918-074A-AEDF-E6E74E7F25B7}" id="{75BDA204-ECA4-534F-9B28-5B0D4C8615D4}">
    <text>Note that this only delivers $44,138 average consumption. First case of 1968-12 delivering less than “par”</text>
  </threadedComment>
  <threadedComment ref="V10" dT="2022-03-05T10:41:19.72" personId="{1A530B1B-B918-074A-AEDF-E6E74E7F25B7}" id="{7DD7F82D-9E59-DE49-8A45-F17A72C49F3A}">
    <text>Note that this only delivers $44,411 average consumption. First case of 1968-12 delivering less than “par”</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22B96-F6F9-8243-85AA-55140F5A0BAE}">
  <dimension ref="A1:AJ120"/>
  <sheetViews>
    <sheetView tabSelected="1" zoomScale="120" zoomScaleNormal="120" workbookViewId="0">
      <pane xSplit="9" ySplit="18" topLeftCell="J40" activePane="bottomRight" state="frozenSplit"/>
      <selection pane="topRight" activeCell="J1" sqref="J1"/>
      <selection pane="bottomLeft" activeCell="A19" sqref="A19"/>
      <selection pane="bottomRight" activeCell="AE1" activeCellId="1" sqref="W1:W1048576 AE1:AE1048576"/>
    </sheetView>
  </sheetViews>
  <sheetFormatPr baseColWidth="10" defaultRowHeight="16" x14ac:dyDescent="0.2"/>
  <cols>
    <col min="1" max="1" width="15.33203125" customWidth="1"/>
    <col min="2" max="2" width="8.33203125" customWidth="1"/>
    <col min="3" max="3" width="7.5" customWidth="1"/>
    <col min="4" max="7" width="10.83203125" style="17"/>
    <col min="8" max="9" width="10.83203125" style="17" customWidth="1"/>
    <col min="10" max="10" width="10.83203125" style="93" customWidth="1"/>
    <col min="11" max="15" width="10.83203125" customWidth="1"/>
    <col min="16" max="16" width="10.83203125" style="93" customWidth="1"/>
    <col min="17" max="21" width="10.83203125" customWidth="1"/>
    <col min="22" max="22" width="10.83203125" style="93" customWidth="1"/>
    <col min="23" max="28" width="10.83203125" customWidth="1"/>
    <col min="29" max="29" width="3.6640625" customWidth="1"/>
    <col min="30" max="30" width="3.6640625" style="17" customWidth="1"/>
    <col min="31" max="31" width="10.83203125" style="103"/>
  </cols>
  <sheetData>
    <row r="1" spans="1:36" ht="19" x14ac:dyDescent="0.25">
      <c r="C1" s="76" t="s">
        <v>57</v>
      </c>
      <c r="J1" s="11"/>
      <c r="K1" s="11" t="s">
        <v>35</v>
      </c>
      <c r="O1" s="54" t="s">
        <v>36</v>
      </c>
      <c r="AD1" s="54"/>
      <c r="AE1" s="54" t="s">
        <v>59</v>
      </c>
    </row>
    <row r="2" spans="1:36" ht="38" customHeight="1" x14ac:dyDescent="0.25">
      <c r="B2" s="82" t="s">
        <v>8</v>
      </c>
      <c r="C2" s="44">
        <v>0.04</v>
      </c>
      <c r="D2" s="36"/>
      <c r="E2" s="83">
        <v>1000000</v>
      </c>
      <c r="J2" s="78" t="s">
        <v>44</v>
      </c>
      <c r="K2" s="78" t="s">
        <v>45</v>
      </c>
      <c r="L2" s="78" t="s">
        <v>45</v>
      </c>
      <c r="M2" s="78" t="s">
        <v>45</v>
      </c>
      <c r="N2" s="78" t="s">
        <v>45</v>
      </c>
      <c r="O2" s="78" t="s">
        <v>45</v>
      </c>
      <c r="P2" s="78" t="s">
        <v>45</v>
      </c>
      <c r="R2" s="75"/>
      <c r="S2" s="76"/>
      <c r="T2" s="75"/>
      <c r="U2" s="75"/>
      <c r="V2" s="78" t="s">
        <v>58</v>
      </c>
      <c r="W2" s="78" t="s">
        <v>45</v>
      </c>
      <c r="X2" s="78" t="s">
        <v>45</v>
      </c>
      <c r="Y2" s="78" t="s">
        <v>45</v>
      </c>
      <c r="Z2" s="78" t="s">
        <v>45</v>
      </c>
      <c r="AA2" s="78" t="s">
        <v>45</v>
      </c>
      <c r="AB2" s="78" t="s">
        <v>45</v>
      </c>
      <c r="AE2" s="78" t="s">
        <v>45</v>
      </c>
    </row>
    <row r="3" spans="1:36" s="9" customFormat="1" x14ac:dyDescent="0.2">
      <c r="B3" s="13"/>
      <c r="C3" s="90" t="s">
        <v>37</v>
      </c>
      <c r="D3" s="20" t="s">
        <v>16</v>
      </c>
      <c r="E3" s="20" t="s">
        <v>15</v>
      </c>
      <c r="F3" s="20" t="s">
        <v>7</v>
      </c>
      <c r="G3" s="20" t="s">
        <v>6</v>
      </c>
      <c r="H3" s="20" t="s">
        <v>22</v>
      </c>
      <c r="I3" s="20" t="s">
        <v>23</v>
      </c>
      <c r="J3" s="9" t="s">
        <v>38</v>
      </c>
      <c r="K3" s="9" t="s">
        <v>38</v>
      </c>
      <c r="L3" s="9" t="s">
        <v>39</v>
      </c>
      <c r="M3" s="9" t="s">
        <v>40</v>
      </c>
      <c r="N3" s="9" t="s">
        <v>41</v>
      </c>
      <c r="O3" s="9" t="s">
        <v>43</v>
      </c>
      <c r="P3" s="9" t="s">
        <v>42</v>
      </c>
      <c r="Q3" s="9" t="str">
        <f>E3</f>
        <v>60-27-13</v>
      </c>
      <c r="R3" s="9" t="str">
        <f>F3</f>
        <v>60-5-35</v>
      </c>
      <c r="S3" s="9" t="str">
        <f>G3</f>
        <v>65-0-35</v>
      </c>
      <c r="T3" s="9" t="str">
        <f>H3</f>
        <v>70-0-30</v>
      </c>
      <c r="U3" s="9" t="str">
        <f>I3</f>
        <v>75-0-25</v>
      </c>
      <c r="V3" s="9" t="s">
        <v>38</v>
      </c>
      <c r="W3" s="9" t="s">
        <v>38</v>
      </c>
      <c r="X3" s="9" t="s">
        <v>39</v>
      </c>
      <c r="Y3" s="9" t="s">
        <v>40</v>
      </c>
      <c r="Z3" s="9" t="s">
        <v>41</v>
      </c>
      <c r="AA3" s="9" t="s">
        <v>43</v>
      </c>
      <c r="AB3" s="9" t="s">
        <v>42</v>
      </c>
      <c r="AD3" s="20"/>
      <c r="AE3" s="9" t="s">
        <v>38</v>
      </c>
    </row>
    <row r="4" spans="1:36" s="8" customFormat="1" ht="56" x14ac:dyDescent="0.2">
      <c r="B4" s="8" t="s">
        <v>4</v>
      </c>
      <c r="C4" s="8" t="s">
        <v>5</v>
      </c>
      <c r="D4" s="18" t="s">
        <v>0</v>
      </c>
      <c r="E4" s="18" t="s">
        <v>0</v>
      </c>
      <c r="F4" s="18" t="s">
        <v>0</v>
      </c>
      <c r="G4" s="18" t="s">
        <v>0</v>
      </c>
      <c r="H4" s="18" t="s">
        <v>0</v>
      </c>
      <c r="I4" s="18" t="s">
        <v>0</v>
      </c>
      <c r="J4" s="24" t="s">
        <v>2</v>
      </c>
      <c r="K4" s="24" t="s">
        <v>2</v>
      </c>
      <c r="L4" s="24" t="s">
        <v>2</v>
      </c>
      <c r="M4" s="24" t="s">
        <v>2</v>
      </c>
      <c r="N4" s="24" t="s">
        <v>2</v>
      </c>
      <c r="O4" s="24" t="s">
        <v>2</v>
      </c>
      <c r="P4" s="24" t="s">
        <v>2</v>
      </c>
      <c r="Q4" s="6" t="s">
        <v>1</v>
      </c>
      <c r="R4" s="6" t="s">
        <v>1</v>
      </c>
      <c r="S4" s="6" t="s">
        <v>1</v>
      </c>
      <c r="T4" s="6" t="s">
        <v>1</v>
      </c>
      <c r="U4" s="6" t="s">
        <v>1</v>
      </c>
      <c r="V4" s="7" t="s">
        <v>3</v>
      </c>
      <c r="W4" s="7" t="s">
        <v>3</v>
      </c>
      <c r="X4" s="7" t="s">
        <v>3</v>
      </c>
      <c r="Y4" s="7" t="s">
        <v>3</v>
      </c>
      <c r="Z4" s="7" t="s">
        <v>3</v>
      </c>
      <c r="AA4" s="7" t="s">
        <v>3</v>
      </c>
      <c r="AB4" s="7" t="s">
        <v>3</v>
      </c>
      <c r="AD4" s="43"/>
      <c r="AE4" s="7" t="s">
        <v>3</v>
      </c>
    </row>
    <row r="5" spans="1:36" x14ac:dyDescent="0.2">
      <c r="B5" s="12">
        <v>1929</v>
      </c>
      <c r="C5" s="12">
        <v>9</v>
      </c>
      <c r="D5" s="26">
        <v>307.84199999999998</v>
      </c>
      <c r="E5" s="26">
        <v>348.02499999999998</v>
      </c>
      <c r="F5" s="33">
        <v>378.36500000000001</v>
      </c>
      <c r="G5" s="26">
        <v>272.12099999999998</v>
      </c>
      <c r="H5" s="26">
        <v>122.127</v>
      </c>
      <c r="I5" s="26">
        <v>-77.141000000000005</v>
      </c>
      <c r="J5" s="28">
        <v>1199.297</v>
      </c>
      <c r="K5" s="30">
        <v>1348.193</v>
      </c>
      <c r="L5" s="100">
        <v>102.297</v>
      </c>
      <c r="M5" s="100">
        <v>321.416</v>
      </c>
      <c r="N5" s="99">
        <v>659.49699999999996</v>
      </c>
      <c r="O5" s="28">
        <v>873.8</v>
      </c>
      <c r="P5" s="100">
        <v>215.66300000000001</v>
      </c>
      <c r="Q5" s="32">
        <v>451.17200000000003</v>
      </c>
      <c r="R5" s="27">
        <v>409.81700000000001</v>
      </c>
      <c r="S5" s="32">
        <v>421.30900000000003</v>
      </c>
      <c r="T5" s="27">
        <v>361.01</v>
      </c>
      <c r="U5" s="32">
        <v>293.92599999999999</v>
      </c>
      <c r="V5" s="29">
        <v>822.28599999999994</v>
      </c>
      <c r="W5" s="31">
        <v>991.43700000000001</v>
      </c>
      <c r="X5" s="100">
        <v>443.346</v>
      </c>
      <c r="Y5" s="100">
        <v>368.13299999999998</v>
      </c>
      <c r="Z5" s="99">
        <v>719.01400000000001</v>
      </c>
      <c r="AA5" s="29">
        <v>807.34799999999996</v>
      </c>
      <c r="AB5" s="100">
        <v>433.517</v>
      </c>
      <c r="AD5" s="26"/>
      <c r="AE5" s="99">
        <v>737.18700000000001</v>
      </c>
    </row>
    <row r="6" spans="1:36" x14ac:dyDescent="0.2">
      <c r="B6" s="35">
        <v>1937</v>
      </c>
      <c r="C6" s="35">
        <v>3</v>
      </c>
      <c r="D6" s="26">
        <v>398.06599999999997</v>
      </c>
      <c r="E6" s="26">
        <v>278.36500000000001</v>
      </c>
      <c r="F6" s="26">
        <v>103.705</v>
      </c>
      <c r="G6" s="26">
        <v>170.51599999999999</v>
      </c>
      <c r="H6" s="26">
        <v>285.34199999999998</v>
      </c>
      <c r="I6" s="33">
        <v>413.21800000000002</v>
      </c>
      <c r="J6" s="100">
        <v>279.63299999999998</v>
      </c>
      <c r="K6" s="30">
        <v>530.08100000000002</v>
      </c>
      <c r="L6" s="28">
        <v>-50.015000000000001</v>
      </c>
      <c r="M6" s="28">
        <v>-290.68200000000002</v>
      </c>
      <c r="N6" s="100">
        <v>209.191</v>
      </c>
      <c r="O6" s="100">
        <v>309.084</v>
      </c>
      <c r="P6" s="28">
        <v>-162.346</v>
      </c>
      <c r="Q6" s="27">
        <v>456.32799999999997</v>
      </c>
      <c r="R6" s="27">
        <v>308.084</v>
      </c>
      <c r="S6" s="27">
        <v>401.01400000000001</v>
      </c>
      <c r="T6" s="27">
        <v>537.12300000000005</v>
      </c>
      <c r="U6" s="32">
        <v>698.00599999999997</v>
      </c>
      <c r="V6" s="23">
        <v>1051.8889999999999</v>
      </c>
      <c r="W6" s="16">
        <v>1205.913</v>
      </c>
      <c r="X6" s="99">
        <v>590.79899999999998</v>
      </c>
      <c r="Y6" s="100">
        <v>409.916</v>
      </c>
      <c r="Z6" s="23">
        <v>903.06100000000004</v>
      </c>
      <c r="AA6" s="23">
        <v>1009.292</v>
      </c>
      <c r="AB6" s="99">
        <v>507.90300000000002</v>
      </c>
      <c r="AD6" s="26"/>
      <c r="AE6" s="23">
        <v>964.476</v>
      </c>
    </row>
    <row r="7" spans="1:36" x14ac:dyDescent="0.2">
      <c r="B7">
        <v>1946</v>
      </c>
      <c r="C7">
        <v>2</v>
      </c>
      <c r="D7" s="26">
        <v>695.56299999999999</v>
      </c>
      <c r="E7" s="26">
        <v>731.89599999999996</v>
      </c>
      <c r="F7" s="26">
        <v>766.03599999999994</v>
      </c>
      <c r="G7" s="26">
        <v>981.54899999999998</v>
      </c>
      <c r="H7" s="26">
        <v>1204.624</v>
      </c>
      <c r="I7" s="33">
        <v>1437.059</v>
      </c>
      <c r="J7" s="28">
        <v>2910.1770000000001</v>
      </c>
      <c r="K7" s="28">
        <v>3115.9929999999999</v>
      </c>
      <c r="L7" s="30">
        <v>3998.4409999999998</v>
      </c>
      <c r="M7" s="28">
        <v>2589.7660000000001</v>
      </c>
      <c r="N7" s="28">
        <v>3682.357</v>
      </c>
      <c r="O7" s="28">
        <v>3517.4119999999998</v>
      </c>
      <c r="P7" s="28">
        <v>3341.087</v>
      </c>
      <c r="Q7" s="27">
        <v>679.88699999999994</v>
      </c>
      <c r="R7" s="27">
        <v>778.75599999999997</v>
      </c>
      <c r="S7" s="27">
        <v>881.95899999999995</v>
      </c>
      <c r="T7" s="27">
        <v>953.54</v>
      </c>
      <c r="U7" s="32">
        <v>1022.203</v>
      </c>
      <c r="V7" s="29">
        <v>1534.8040000000001</v>
      </c>
      <c r="W7" s="31">
        <v>1627.356</v>
      </c>
      <c r="X7" s="31">
        <v>2173.5160000000001</v>
      </c>
      <c r="Y7" s="29">
        <v>1484.923</v>
      </c>
      <c r="Z7" s="29">
        <v>1983.355</v>
      </c>
      <c r="AA7" s="29">
        <v>1876.097</v>
      </c>
      <c r="AB7" s="29">
        <v>1883.4269999999999</v>
      </c>
      <c r="AD7" s="26"/>
      <c r="AE7" s="29">
        <v>1461.807</v>
      </c>
      <c r="AJ7" s="1"/>
    </row>
    <row r="8" spans="1:36" x14ac:dyDescent="0.2">
      <c r="B8">
        <v>1956</v>
      </c>
      <c r="C8">
        <v>8</v>
      </c>
      <c r="D8" s="26">
        <v>461.37</v>
      </c>
      <c r="E8" s="26">
        <v>675.93200000000002</v>
      </c>
      <c r="F8" s="26">
        <v>985.16899999999998</v>
      </c>
      <c r="G8" s="26">
        <v>1089.4680000000001</v>
      </c>
      <c r="H8" s="26">
        <v>1127.1289999999999</v>
      </c>
      <c r="I8" s="33">
        <v>1154.578</v>
      </c>
      <c r="J8" s="28">
        <v>1991.816</v>
      </c>
      <c r="K8" s="30">
        <v>2096.3049999999998</v>
      </c>
      <c r="L8" s="28">
        <v>1141.8610000000001</v>
      </c>
      <c r="M8" s="28">
        <v>1272.9459999999999</v>
      </c>
      <c r="N8" s="28">
        <v>1714.4749999999999</v>
      </c>
      <c r="O8" s="28">
        <v>1873.9839999999999</v>
      </c>
      <c r="P8" s="28">
        <v>1312.547</v>
      </c>
      <c r="Q8" s="27">
        <v>490.20400000000001</v>
      </c>
      <c r="R8" s="27">
        <v>885.154</v>
      </c>
      <c r="S8" s="32">
        <v>913.72699999999998</v>
      </c>
      <c r="T8" s="32">
        <v>877.67700000000002</v>
      </c>
      <c r="U8" s="32">
        <v>807.55</v>
      </c>
      <c r="V8" s="29">
        <v>903.20399999999995</v>
      </c>
      <c r="W8" s="16">
        <v>1027.9490000000001</v>
      </c>
      <c r="X8" s="99">
        <v>823.56200000000001</v>
      </c>
      <c r="Y8" s="99">
        <v>786.36699999999996</v>
      </c>
      <c r="Z8" s="16">
        <v>1098.499</v>
      </c>
      <c r="AA8" s="23">
        <v>1117.163</v>
      </c>
      <c r="AB8" s="23">
        <v>940.08199999999999</v>
      </c>
      <c r="AD8" s="26"/>
      <c r="AE8" s="99">
        <v>825.48099999999999</v>
      </c>
      <c r="AH8" s="2"/>
      <c r="AJ8" s="3"/>
    </row>
    <row r="9" spans="1:36" x14ac:dyDescent="0.2">
      <c r="B9">
        <v>1965</v>
      </c>
      <c r="C9">
        <v>11</v>
      </c>
      <c r="D9" s="26">
        <v>-166.76</v>
      </c>
      <c r="E9" s="26">
        <v>305.94499999999999</v>
      </c>
      <c r="F9" s="26">
        <v>926.88099999999997</v>
      </c>
      <c r="G9" s="33">
        <v>957.44500000000005</v>
      </c>
      <c r="H9" s="26">
        <v>862.34500000000003</v>
      </c>
      <c r="I9" s="26">
        <v>746.34799999999996</v>
      </c>
      <c r="J9" s="100">
        <v>734.53399999999999</v>
      </c>
      <c r="K9" s="28">
        <v>928.42399999999998</v>
      </c>
      <c r="L9" s="99">
        <v>685.43499999999995</v>
      </c>
      <c r="M9" s="99">
        <v>629.976</v>
      </c>
      <c r="N9" s="28">
        <v>1007.513</v>
      </c>
      <c r="O9" s="30">
        <v>1040.586</v>
      </c>
      <c r="P9" s="28">
        <v>808.19</v>
      </c>
      <c r="Q9" s="27">
        <v>461.553</v>
      </c>
      <c r="R9" s="27">
        <v>879.54100000000005</v>
      </c>
      <c r="S9" s="32">
        <v>891.06399999999996</v>
      </c>
      <c r="T9" s="27">
        <v>873.59100000000001</v>
      </c>
      <c r="U9" s="27">
        <v>792.678</v>
      </c>
      <c r="V9" s="29">
        <v>987.37599999999998</v>
      </c>
      <c r="W9" s="16">
        <v>1104.963</v>
      </c>
      <c r="X9" s="99">
        <v>576.72</v>
      </c>
      <c r="Y9" s="99">
        <v>735.78</v>
      </c>
      <c r="Z9" s="16">
        <v>968.22900000000004</v>
      </c>
      <c r="AA9" s="16">
        <v>1027.771</v>
      </c>
      <c r="AB9" s="99">
        <v>809.279</v>
      </c>
      <c r="AD9" s="26"/>
      <c r="AE9" s="23">
        <v>895.98</v>
      </c>
    </row>
    <row r="10" spans="1:36" s="55" customFormat="1" x14ac:dyDescent="0.2">
      <c r="A10" s="105" t="s">
        <v>55</v>
      </c>
      <c r="B10" s="55">
        <v>1968</v>
      </c>
      <c r="C10" s="55">
        <v>12</v>
      </c>
      <c r="D10" s="56">
        <v>-197.566</v>
      </c>
      <c r="E10" s="56">
        <v>550.35199999999998</v>
      </c>
      <c r="F10" s="56">
        <v>1340.5119999999999</v>
      </c>
      <c r="G10" s="57">
        <v>1383.615</v>
      </c>
      <c r="H10" s="56">
        <v>1281.778</v>
      </c>
      <c r="I10" s="56">
        <v>1132.3910000000001</v>
      </c>
      <c r="J10" s="59">
        <v>1479.1489999999999</v>
      </c>
      <c r="K10" s="59">
        <v>1719.636</v>
      </c>
      <c r="L10" s="59">
        <v>946.779</v>
      </c>
      <c r="M10" s="59">
        <v>1158.0219999999999</v>
      </c>
      <c r="N10" s="59">
        <v>1638.644</v>
      </c>
      <c r="O10" s="58">
        <v>1759.653</v>
      </c>
      <c r="P10" s="59">
        <v>1293.867</v>
      </c>
      <c r="Q10" s="60">
        <v>785.01199999999994</v>
      </c>
      <c r="R10" s="60">
        <v>1119.6600000000001</v>
      </c>
      <c r="S10" s="60">
        <v>1151.423</v>
      </c>
      <c r="T10" s="61">
        <v>1220.9949999999999</v>
      </c>
      <c r="U10" s="60">
        <v>1198.0160000000001</v>
      </c>
      <c r="V10" s="63">
        <v>1752.1849999999999</v>
      </c>
      <c r="W10" s="62">
        <v>1858.1590000000001</v>
      </c>
      <c r="X10" s="63">
        <v>884.67700000000002</v>
      </c>
      <c r="Y10" s="63">
        <v>1326.557</v>
      </c>
      <c r="Z10" s="63">
        <v>1544.6479999999999</v>
      </c>
      <c r="AA10" s="63">
        <v>1677.787</v>
      </c>
      <c r="AB10" s="63">
        <v>1282.3920000000001</v>
      </c>
      <c r="AD10" s="56"/>
      <c r="AE10" s="63">
        <v>1622.54</v>
      </c>
    </row>
    <row r="11" spans="1:36" x14ac:dyDescent="0.2">
      <c r="B11">
        <v>1973</v>
      </c>
      <c r="C11">
        <v>7</v>
      </c>
      <c r="D11" s="26">
        <v>968.73699999999997</v>
      </c>
      <c r="E11" s="26">
        <v>1010.838</v>
      </c>
      <c r="F11" s="26">
        <v>837.32100000000003</v>
      </c>
      <c r="G11" s="26">
        <v>873.24400000000003</v>
      </c>
      <c r="H11" s="26">
        <v>968.327</v>
      </c>
      <c r="I11" s="33">
        <v>1055.1579999999999</v>
      </c>
      <c r="J11" s="28">
        <v>4978.9189999999999</v>
      </c>
      <c r="K11" s="30">
        <v>5578.9639999999999</v>
      </c>
      <c r="L11" s="28">
        <v>2088.6869999999999</v>
      </c>
      <c r="M11" s="28">
        <v>2784.2860000000001</v>
      </c>
      <c r="N11" s="28">
        <v>4007.72</v>
      </c>
      <c r="O11" s="28">
        <v>4608.7749999999996</v>
      </c>
      <c r="P11" s="28">
        <v>2740.8319999999999</v>
      </c>
      <c r="Q11" s="32">
        <v>1008.116</v>
      </c>
      <c r="R11" s="27">
        <v>778.077</v>
      </c>
      <c r="S11" s="32">
        <v>783.39300000000003</v>
      </c>
      <c r="T11" s="32">
        <v>861.46500000000003</v>
      </c>
      <c r="U11" s="32">
        <v>926.85799999999995</v>
      </c>
      <c r="V11" s="29">
        <v>3137.962</v>
      </c>
      <c r="W11" s="31">
        <v>3430.922</v>
      </c>
      <c r="X11" s="29">
        <v>1245.867</v>
      </c>
      <c r="Y11" s="29">
        <v>1910.9659999999999</v>
      </c>
      <c r="Z11" s="29">
        <v>2483.98</v>
      </c>
      <c r="AA11" s="29">
        <v>2848.627</v>
      </c>
      <c r="AB11" s="29">
        <v>1773.989</v>
      </c>
      <c r="AD11" s="26"/>
      <c r="AE11" s="29">
        <v>3097.93</v>
      </c>
    </row>
    <row r="12" spans="1:36" x14ac:dyDescent="0.2">
      <c r="B12">
        <v>1974</v>
      </c>
      <c r="C12">
        <v>3</v>
      </c>
      <c r="D12" s="33">
        <v>1699.223</v>
      </c>
      <c r="E12" s="33">
        <v>1453.819</v>
      </c>
      <c r="F12" s="26">
        <v>939.28</v>
      </c>
      <c r="G12" s="26">
        <v>1010.6079999999999</v>
      </c>
      <c r="H12" s="26">
        <v>1214.4580000000001</v>
      </c>
      <c r="I12" s="33">
        <v>1430.069</v>
      </c>
      <c r="J12" s="28">
        <v>8821.9110000000001</v>
      </c>
      <c r="K12" s="30">
        <v>9614.67</v>
      </c>
      <c r="L12" s="28">
        <v>1926.817</v>
      </c>
      <c r="M12" s="28">
        <v>4934.1989999999996</v>
      </c>
      <c r="N12" s="28">
        <v>5174.9579999999996</v>
      </c>
      <c r="O12" s="28">
        <v>6530.2520000000004</v>
      </c>
      <c r="P12" s="28">
        <v>3524.9789999999998</v>
      </c>
      <c r="Q12" s="32">
        <v>1268.1010000000001</v>
      </c>
      <c r="R12" s="27">
        <v>861.67700000000002</v>
      </c>
      <c r="S12" s="32">
        <v>880.524</v>
      </c>
      <c r="T12" s="32">
        <v>1012.347</v>
      </c>
      <c r="U12" s="32">
        <v>1138.9829999999999</v>
      </c>
      <c r="V12" s="29">
        <v>4565.8040000000001</v>
      </c>
      <c r="W12" s="31">
        <v>4931.1469999999999</v>
      </c>
      <c r="X12" s="29">
        <v>1345.06</v>
      </c>
      <c r="Y12" s="29">
        <v>2661.5520000000001</v>
      </c>
      <c r="Z12" s="29">
        <v>2971.6970000000001</v>
      </c>
      <c r="AA12" s="29">
        <v>3566.1750000000002</v>
      </c>
      <c r="AB12" s="29">
        <v>2108.6880000000001</v>
      </c>
      <c r="AD12" s="26"/>
      <c r="AE12" s="29">
        <v>4493.6170000000002</v>
      </c>
    </row>
    <row r="13" spans="1:36" x14ac:dyDescent="0.2">
      <c r="B13">
        <v>1979</v>
      </c>
      <c r="C13">
        <v>3</v>
      </c>
      <c r="D13" s="33">
        <v>3019.3910000000001</v>
      </c>
      <c r="E13" s="33">
        <v>2615.0279999999998</v>
      </c>
      <c r="F13" s="26">
        <v>1836.104</v>
      </c>
      <c r="G13" s="26">
        <v>1886.9949999999999</v>
      </c>
      <c r="H13" s="26">
        <v>2117.1190000000001</v>
      </c>
      <c r="I13" s="33">
        <v>2342.605</v>
      </c>
      <c r="J13" s="28">
        <v>14969.343000000001</v>
      </c>
      <c r="K13" s="30">
        <v>16052.035</v>
      </c>
      <c r="L13" s="28">
        <v>4715.4549999999999</v>
      </c>
      <c r="M13" s="28">
        <v>6812.4470000000001</v>
      </c>
      <c r="N13" s="28">
        <v>9595.2060000000001</v>
      </c>
      <c r="O13" s="28">
        <v>11583.941999999999</v>
      </c>
      <c r="P13" s="28">
        <v>6022.7449999999999</v>
      </c>
      <c r="Q13" s="32">
        <v>1303.729</v>
      </c>
      <c r="R13" s="27">
        <v>910.37300000000005</v>
      </c>
      <c r="S13" s="27">
        <v>890.19</v>
      </c>
      <c r="T13" s="27">
        <v>955.86800000000005</v>
      </c>
      <c r="U13" s="32">
        <v>1016.247</v>
      </c>
      <c r="V13" s="29">
        <v>6058.7110000000002</v>
      </c>
      <c r="W13" s="31">
        <v>6529.1260000000002</v>
      </c>
      <c r="X13" s="29">
        <v>2430.326</v>
      </c>
      <c r="Y13" s="29">
        <v>3043.058</v>
      </c>
      <c r="Z13" s="29">
        <v>4196.3770000000004</v>
      </c>
      <c r="AA13" s="29">
        <v>4923.58</v>
      </c>
      <c r="AB13" s="29">
        <v>2848.8760000000002</v>
      </c>
      <c r="AD13" s="26"/>
      <c r="AE13" s="29">
        <v>5976.5379999999996</v>
      </c>
    </row>
    <row r="14" spans="1:36" x14ac:dyDescent="0.2">
      <c r="B14">
        <v>1980</v>
      </c>
      <c r="C14">
        <v>2</v>
      </c>
      <c r="D14" s="33">
        <v>4123.2560000000003</v>
      </c>
      <c r="E14" s="33">
        <v>2749.462</v>
      </c>
      <c r="F14" s="26">
        <v>946.60599999999999</v>
      </c>
      <c r="G14" s="26">
        <v>992</v>
      </c>
      <c r="H14" s="26">
        <v>1398.05</v>
      </c>
      <c r="I14" s="33">
        <v>1840.7059999999999</v>
      </c>
      <c r="J14" s="28">
        <v>15352.878000000001</v>
      </c>
      <c r="K14" s="30">
        <v>16608.161</v>
      </c>
      <c r="L14" s="28">
        <v>4764.0730000000003</v>
      </c>
      <c r="M14" s="28">
        <v>7135.5789999999997</v>
      </c>
      <c r="N14" s="28">
        <v>9936.7900000000009</v>
      </c>
      <c r="O14" s="28">
        <v>12013.824000000001</v>
      </c>
      <c r="P14" s="28">
        <v>6234.8130000000001</v>
      </c>
      <c r="Q14" s="32">
        <v>1453.8430000000001</v>
      </c>
      <c r="R14" s="27">
        <v>840.69200000000001</v>
      </c>
      <c r="S14" s="27">
        <v>828.29899999999998</v>
      </c>
      <c r="T14" s="27">
        <v>934.04100000000005</v>
      </c>
      <c r="U14" s="32">
        <v>1042.249</v>
      </c>
      <c r="V14" s="29">
        <v>6178.31</v>
      </c>
      <c r="W14" s="31">
        <v>6716.2330000000002</v>
      </c>
      <c r="X14" s="29">
        <v>2589.4630000000002</v>
      </c>
      <c r="Y14" s="29">
        <v>3230.0569999999998</v>
      </c>
      <c r="Z14" s="29">
        <v>4394.17</v>
      </c>
      <c r="AA14" s="29">
        <v>5128.9610000000002</v>
      </c>
      <c r="AB14" s="29">
        <v>3027.2910000000002</v>
      </c>
      <c r="AD14" s="26"/>
      <c r="AE14" s="29">
        <v>6147.5060000000003</v>
      </c>
    </row>
    <row r="15" spans="1:36" x14ac:dyDescent="0.2">
      <c r="B15">
        <v>1980</v>
      </c>
      <c r="C15">
        <v>12</v>
      </c>
      <c r="D15" s="33">
        <v>4258.2330000000002</v>
      </c>
      <c r="E15" s="33">
        <v>2893.3690000000001</v>
      </c>
      <c r="F15" s="26">
        <v>1024.982</v>
      </c>
      <c r="G15" s="26">
        <v>1029.673</v>
      </c>
      <c r="H15" s="26">
        <v>1406.104</v>
      </c>
      <c r="I15" s="33">
        <v>1802.9280000000001</v>
      </c>
      <c r="J15" s="28">
        <v>10866.334999999999</v>
      </c>
      <c r="K15" s="30">
        <v>12072.657999999999</v>
      </c>
      <c r="L15" s="28">
        <v>3541.424</v>
      </c>
      <c r="M15" s="28">
        <v>5764.75</v>
      </c>
      <c r="N15" s="28">
        <v>7374.933</v>
      </c>
      <c r="O15" s="28">
        <v>8865.6470000000008</v>
      </c>
      <c r="P15" s="28">
        <v>4902.4449999999997</v>
      </c>
      <c r="Q15" s="32">
        <v>1509.6369999999999</v>
      </c>
      <c r="R15" s="27">
        <v>923.70299999999997</v>
      </c>
      <c r="S15" s="27">
        <v>897.12800000000004</v>
      </c>
      <c r="T15" s="27">
        <v>983.42899999999997</v>
      </c>
      <c r="U15" s="32">
        <v>1065.9469999999999</v>
      </c>
      <c r="V15" s="29">
        <v>4680.2259999999997</v>
      </c>
      <c r="W15" s="31">
        <v>5229.9949999999999</v>
      </c>
      <c r="X15" s="29">
        <v>2183.6239999999998</v>
      </c>
      <c r="Y15" s="29">
        <v>2709.4639999999999</v>
      </c>
      <c r="Z15" s="29">
        <v>3555.1280000000002</v>
      </c>
      <c r="AA15" s="29">
        <v>4095.9949999999999</v>
      </c>
      <c r="AB15" s="29">
        <v>2545.337</v>
      </c>
      <c r="AD15" s="26"/>
      <c r="AE15" s="29">
        <v>4782.8119999999999</v>
      </c>
    </row>
    <row r="16" spans="1:36" x14ac:dyDescent="0.2">
      <c r="B16">
        <v>2000</v>
      </c>
      <c r="C16">
        <v>1</v>
      </c>
      <c r="D16" s="26">
        <v>505.93299999999999</v>
      </c>
      <c r="E16" s="26">
        <v>748.63199999999995</v>
      </c>
      <c r="F16" s="33">
        <v>1183.204</v>
      </c>
      <c r="G16" s="33">
        <v>1150.7639999999999</v>
      </c>
      <c r="H16" s="26">
        <v>1005.515</v>
      </c>
      <c r="I16" s="26">
        <v>848.70299999999997</v>
      </c>
      <c r="J16" s="28">
        <v>3257.915</v>
      </c>
      <c r="K16" s="28">
        <v>3772.2139999999999</v>
      </c>
      <c r="L16" s="28">
        <v>3764.4369999999999</v>
      </c>
      <c r="M16" s="28">
        <v>1890.73</v>
      </c>
      <c r="N16" s="30">
        <v>3922.6260000000002</v>
      </c>
      <c r="O16" s="28">
        <v>3905.355</v>
      </c>
      <c r="P16" s="28">
        <v>2827.1239999999998</v>
      </c>
      <c r="Q16" s="27">
        <v>769.02099999999996</v>
      </c>
      <c r="R16" s="32">
        <v>1078.8679999999999</v>
      </c>
      <c r="S16" s="32">
        <v>1080.1759999999999</v>
      </c>
      <c r="T16" s="27">
        <v>999.52300000000002</v>
      </c>
      <c r="U16" s="27">
        <v>921.13699999999994</v>
      </c>
      <c r="V16" s="29">
        <v>1986.4</v>
      </c>
      <c r="W16" s="29">
        <f>2064.941*0 +2152.075</f>
        <v>2152.0749999999998</v>
      </c>
      <c r="X16" s="29">
        <v>2206.6410000000001</v>
      </c>
      <c r="Y16" s="29">
        <v>1394.0889999999999</v>
      </c>
      <c r="Z16" s="31">
        <v>2254.2249999999999</v>
      </c>
      <c r="AA16" s="29">
        <v>2236.3130000000001</v>
      </c>
      <c r="AB16" s="29">
        <v>1818.7190000000001</v>
      </c>
      <c r="AD16" s="26"/>
      <c r="AE16" s="29">
        <v>1973.2080000000001</v>
      </c>
    </row>
    <row r="17" spans="2:32" ht="74" customHeight="1" x14ac:dyDescent="0.2">
      <c r="D17" s="45"/>
      <c r="E17" s="45"/>
      <c r="F17" s="45" t="s">
        <v>17</v>
      </c>
      <c r="G17" s="86" t="s">
        <v>18</v>
      </c>
      <c r="H17" s="45" t="s">
        <v>18</v>
      </c>
      <c r="I17" s="45" t="s">
        <v>26</v>
      </c>
      <c r="J17" s="46"/>
      <c r="K17" s="101" t="s">
        <v>49</v>
      </c>
      <c r="L17" s="46"/>
      <c r="M17" s="88"/>
      <c r="N17" s="46"/>
      <c r="O17" s="46" t="s">
        <v>56</v>
      </c>
      <c r="P17" s="46"/>
      <c r="Q17" s="47" t="s">
        <v>21</v>
      </c>
      <c r="R17" s="47"/>
      <c r="S17" s="87" t="s">
        <v>27</v>
      </c>
      <c r="T17" s="47" t="s">
        <v>29</v>
      </c>
      <c r="U17" s="47" t="s">
        <v>28</v>
      </c>
      <c r="V17" s="48" t="s">
        <v>52</v>
      </c>
      <c r="W17" s="85" t="s">
        <v>46</v>
      </c>
      <c r="X17" s="48" t="s">
        <v>48</v>
      </c>
      <c r="Y17" s="104" t="s">
        <v>54</v>
      </c>
      <c r="Z17" s="48" t="s">
        <v>53</v>
      </c>
      <c r="AA17" s="85"/>
      <c r="AB17" s="84"/>
      <c r="AD17" s="45"/>
      <c r="AE17" s="85" t="s">
        <v>46</v>
      </c>
    </row>
    <row r="18" spans="2:32" ht="11" customHeight="1" x14ac:dyDescent="0.2">
      <c r="D18" s="21"/>
      <c r="E18" s="21"/>
      <c r="F18" s="21"/>
      <c r="G18" s="21"/>
      <c r="H18" s="21"/>
      <c r="I18" s="21"/>
      <c r="Q18" s="22"/>
      <c r="R18" s="22"/>
      <c r="S18" s="22"/>
      <c r="T18" s="22"/>
      <c r="U18" s="22"/>
      <c r="V18" s="23"/>
      <c r="W18" s="23"/>
      <c r="X18" s="23"/>
      <c r="Y18" s="23"/>
      <c r="Z18" s="23"/>
      <c r="AA18" s="23"/>
      <c r="AB18" s="23"/>
      <c r="AD18" s="21"/>
      <c r="AE18" s="23"/>
    </row>
    <row r="19" spans="2:32" x14ac:dyDescent="0.2">
      <c r="B19" s="89" t="s">
        <v>8</v>
      </c>
      <c r="C19" s="14">
        <f>C2</f>
        <v>0.04</v>
      </c>
    </row>
    <row r="20" spans="2:32" s="9" customFormat="1" x14ac:dyDescent="0.2">
      <c r="B20" s="13"/>
      <c r="D20" s="20" t="str">
        <f t="shared" ref="D20:X20" si="0">D3</f>
        <v>60-40-0</v>
      </c>
      <c r="E20" s="20" t="str">
        <f t="shared" si="0"/>
        <v>60-27-13</v>
      </c>
      <c r="F20" s="20" t="str">
        <f>F3</f>
        <v>60-5-35</v>
      </c>
      <c r="G20" s="20" t="str">
        <f t="shared" si="0"/>
        <v>65-0-35</v>
      </c>
      <c r="H20" s="20" t="str">
        <f>H3</f>
        <v>70-0-30</v>
      </c>
      <c r="I20" s="20" t="str">
        <f>I3</f>
        <v>75-0-25</v>
      </c>
      <c r="J20" s="20" t="str">
        <f t="shared" ref="J20" si="1">J3</f>
        <v>100-0-0</v>
      </c>
      <c r="K20" s="20" t="str">
        <f t="shared" si="0"/>
        <v>100-0-0</v>
      </c>
      <c r="L20" s="20" t="str">
        <f t="shared" si="0"/>
        <v>0-100-0</v>
      </c>
      <c r="M20" s="20" t="str">
        <f>M3</f>
        <v>0-0-100</v>
      </c>
      <c r="N20" s="20" t="str">
        <f>N3</f>
        <v>50-50-0</v>
      </c>
      <c r="O20" s="20" t="str">
        <f>O3</f>
        <v>66.7-33.3-0</v>
      </c>
      <c r="P20" s="20" t="str">
        <f>P3</f>
        <v>0-50-50</v>
      </c>
      <c r="Q20" s="20" t="str">
        <f t="shared" si="0"/>
        <v>60-27-13</v>
      </c>
      <c r="R20" s="20" t="str">
        <f>R3</f>
        <v>60-5-35</v>
      </c>
      <c r="S20" s="20" t="str">
        <f t="shared" si="0"/>
        <v>65-0-35</v>
      </c>
      <c r="T20" s="20" t="str">
        <f>T3</f>
        <v>70-0-30</v>
      </c>
      <c r="U20" s="20" t="str">
        <f>U3</f>
        <v>75-0-25</v>
      </c>
      <c r="V20" s="20" t="str">
        <f t="shared" ref="V20" si="2">V3</f>
        <v>100-0-0</v>
      </c>
      <c r="W20" s="20" t="str">
        <f t="shared" si="0"/>
        <v>100-0-0</v>
      </c>
      <c r="X20" s="20" t="str">
        <f t="shared" si="0"/>
        <v>0-100-0</v>
      </c>
      <c r="Y20" s="20" t="str">
        <f>Y3</f>
        <v>0-0-100</v>
      </c>
      <c r="Z20" s="20" t="str">
        <f>Z3</f>
        <v>50-50-0</v>
      </c>
      <c r="AA20" s="20" t="str">
        <f>AA3</f>
        <v>66.7-33.3-0</v>
      </c>
      <c r="AB20" s="20" t="str">
        <f>AB3</f>
        <v>0-50-50</v>
      </c>
      <c r="AD20" s="20"/>
      <c r="AE20" s="20" t="str">
        <f t="shared" ref="AE20" si="3">AE3</f>
        <v>100-0-0</v>
      </c>
    </row>
    <row r="21" spans="2:32" s="8" customFormat="1" ht="56" x14ac:dyDescent="0.2">
      <c r="B21" s="8" t="s">
        <v>4</v>
      </c>
      <c r="C21" s="8" t="s">
        <v>5</v>
      </c>
      <c r="D21" s="43"/>
      <c r="E21" s="43"/>
      <c r="F21" s="18" t="s">
        <v>0</v>
      </c>
      <c r="G21" s="18" t="s">
        <v>0</v>
      </c>
      <c r="H21" s="18" t="s">
        <v>0</v>
      </c>
      <c r="I21" s="18" t="s">
        <v>0</v>
      </c>
      <c r="J21" s="24" t="s">
        <v>2</v>
      </c>
      <c r="K21" s="24" t="s">
        <v>2</v>
      </c>
      <c r="L21" s="24" t="s">
        <v>2</v>
      </c>
      <c r="M21" s="24" t="s">
        <v>2</v>
      </c>
      <c r="N21" s="24" t="s">
        <v>2</v>
      </c>
      <c r="O21" s="24" t="s">
        <v>2</v>
      </c>
      <c r="P21" s="24" t="s">
        <v>2</v>
      </c>
      <c r="Q21" s="6" t="s">
        <v>1</v>
      </c>
      <c r="R21" s="6" t="s">
        <v>1</v>
      </c>
      <c r="S21" s="6" t="s">
        <v>1</v>
      </c>
      <c r="T21" s="6" t="s">
        <v>1</v>
      </c>
      <c r="U21" s="6" t="s">
        <v>1</v>
      </c>
      <c r="V21" s="7" t="s">
        <v>3</v>
      </c>
      <c r="W21" s="7" t="s">
        <v>3</v>
      </c>
      <c r="X21" s="7" t="s">
        <v>3</v>
      </c>
      <c r="Y21" s="7" t="s">
        <v>3</v>
      </c>
      <c r="Z21" s="7" t="s">
        <v>3</v>
      </c>
      <c r="AA21" s="7" t="s">
        <v>3</v>
      </c>
      <c r="AB21" s="7" t="s">
        <v>3</v>
      </c>
      <c r="AD21" s="43"/>
      <c r="AE21" s="7" t="s">
        <v>3</v>
      </c>
    </row>
    <row r="22" spans="2:32" x14ac:dyDescent="0.2">
      <c r="B22" s="54">
        <f>B5</f>
        <v>1929</v>
      </c>
      <c r="C22" s="54">
        <f t="shared" ref="C22:X22" si="4">C5</f>
        <v>9</v>
      </c>
      <c r="D22" s="26">
        <f t="shared" si="4"/>
        <v>307.84199999999998</v>
      </c>
      <c r="E22" s="26">
        <f t="shared" si="4"/>
        <v>348.02499999999998</v>
      </c>
      <c r="F22" s="33">
        <f>F5</f>
        <v>378.36500000000001</v>
      </c>
      <c r="G22" s="26">
        <f t="shared" si="4"/>
        <v>272.12099999999998</v>
      </c>
      <c r="H22" s="26">
        <f>H5</f>
        <v>122.127</v>
      </c>
      <c r="I22" s="26">
        <f>I5</f>
        <v>-77.141000000000005</v>
      </c>
      <c r="J22" s="28">
        <f t="shared" ref="J22" si="5">J5</f>
        <v>1199.297</v>
      </c>
      <c r="K22" s="30">
        <f t="shared" si="4"/>
        <v>1348.193</v>
      </c>
      <c r="L22" s="28">
        <f t="shared" si="4"/>
        <v>102.297</v>
      </c>
      <c r="M22" s="28">
        <f>M5</f>
        <v>321.416</v>
      </c>
      <c r="N22" s="28">
        <f>N5</f>
        <v>659.49699999999996</v>
      </c>
      <c r="O22" s="28">
        <f>O5</f>
        <v>873.8</v>
      </c>
      <c r="P22" s="28">
        <f>P5</f>
        <v>215.66300000000001</v>
      </c>
      <c r="Q22" s="32">
        <f t="shared" si="4"/>
        <v>451.17200000000003</v>
      </c>
      <c r="R22" s="32">
        <f>R5</f>
        <v>409.81700000000001</v>
      </c>
      <c r="S22" s="27">
        <f>S5</f>
        <v>421.30900000000003</v>
      </c>
      <c r="T22" s="27">
        <f>T5</f>
        <v>361.01</v>
      </c>
      <c r="U22" s="27">
        <f>U5</f>
        <v>293.92599999999999</v>
      </c>
      <c r="V22" s="29">
        <f t="shared" ref="V22" si="6">V5</f>
        <v>822.28599999999994</v>
      </c>
      <c r="W22" s="31">
        <f t="shared" si="4"/>
        <v>991.43700000000001</v>
      </c>
      <c r="X22" s="100">
        <f t="shared" si="4"/>
        <v>443.346</v>
      </c>
      <c r="Y22" s="100">
        <f>Y5</f>
        <v>368.13299999999998</v>
      </c>
      <c r="Z22" s="99">
        <f>Z5</f>
        <v>719.01400000000001</v>
      </c>
      <c r="AA22" s="29">
        <f>AA5</f>
        <v>807.34799999999996</v>
      </c>
      <c r="AB22" s="100">
        <f>AB5</f>
        <v>433.517</v>
      </c>
      <c r="AD22" s="26"/>
      <c r="AE22" s="29">
        <f t="shared" ref="AE22" si="7">AE5</f>
        <v>737.18700000000001</v>
      </c>
    </row>
    <row r="23" spans="2:32" x14ac:dyDescent="0.2">
      <c r="C23" s="34" t="s">
        <v>9</v>
      </c>
      <c r="D23" s="21"/>
      <c r="E23" s="21"/>
      <c r="F23" s="21"/>
      <c r="G23" s="21"/>
      <c r="H23" s="21"/>
      <c r="I23" s="21"/>
      <c r="J23" s="25"/>
      <c r="K23" s="25"/>
      <c r="L23" s="25"/>
      <c r="M23" s="25"/>
      <c r="N23" s="25"/>
      <c r="O23" s="25"/>
      <c r="P23" s="25"/>
      <c r="Q23" s="39">
        <v>281</v>
      </c>
      <c r="R23" s="39">
        <v>68</v>
      </c>
      <c r="S23" s="39">
        <v>264</v>
      </c>
      <c r="T23" s="39">
        <v>231</v>
      </c>
      <c r="U23" s="39">
        <v>187</v>
      </c>
      <c r="V23" s="40">
        <v>75</v>
      </c>
      <c r="W23" s="40">
        <v>73</v>
      </c>
      <c r="X23" s="40">
        <v>226</v>
      </c>
      <c r="Y23" s="40">
        <v>70</v>
      </c>
      <c r="Z23" s="40">
        <v>68</v>
      </c>
      <c r="AA23" s="40">
        <v>72</v>
      </c>
      <c r="AB23" s="40">
        <v>71</v>
      </c>
      <c r="AD23" s="21"/>
      <c r="AE23" s="40">
        <v>74</v>
      </c>
    </row>
    <row r="24" spans="2:32" x14ac:dyDescent="0.2">
      <c r="C24" s="34" t="s">
        <v>10</v>
      </c>
      <c r="D24" s="21"/>
      <c r="E24" s="21"/>
      <c r="F24" s="21"/>
      <c r="G24" s="21"/>
      <c r="H24" s="21"/>
      <c r="I24" s="21"/>
      <c r="J24" s="25"/>
      <c r="K24" s="25"/>
      <c r="L24" s="25"/>
      <c r="M24" s="25"/>
      <c r="N24" s="25"/>
      <c r="O24" s="25"/>
      <c r="P24" s="25"/>
      <c r="Q24" s="39">
        <v>0</v>
      </c>
      <c r="R24" s="39">
        <v>213</v>
      </c>
      <c r="S24" s="39">
        <v>0</v>
      </c>
      <c r="T24" s="39">
        <v>0</v>
      </c>
      <c r="U24" s="39">
        <v>0</v>
      </c>
      <c r="V24" s="40">
        <v>238</v>
      </c>
      <c r="W24" s="40">
        <v>242</v>
      </c>
      <c r="X24" s="40">
        <v>0</v>
      </c>
      <c r="Y24" s="40">
        <v>168</v>
      </c>
      <c r="Z24" s="40">
        <v>175</v>
      </c>
      <c r="AA24" s="40">
        <v>229</v>
      </c>
      <c r="AB24" s="40">
        <v>168</v>
      </c>
      <c r="AD24" s="21"/>
      <c r="AE24" s="40">
        <v>235</v>
      </c>
    </row>
    <row r="25" spans="2:32" x14ac:dyDescent="0.2">
      <c r="C25" s="34" t="s">
        <v>11</v>
      </c>
      <c r="D25" s="21"/>
      <c r="E25" s="21"/>
      <c r="F25" s="21"/>
      <c r="G25" s="21"/>
      <c r="H25" s="21"/>
      <c r="I25" s="21"/>
      <c r="J25" s="25"/>
      <c r="K25" s="25"/>
      <c r="L25" s="25"/>
      <c r="M25" s="25"/>
      <c r="N25" s="25"/>
      <c r="O25" s="25"/>
      <c r="P25" s="25"/>
      <c r="Q25" s="39">
        <f t="shared" ref="Q25:X25" si="8">360-(Q23+Q24)</f>
        <v>79</v>
      </c>
      <c r="R25" s="49">
        <f>360-(R23+R24)</f>
        <v>79</v>
      </c>
      <c r="S25" s="39">
        <f>360-(S23+S24)</f>
        <v>96</v>
      </c>
      <c r="T25" s="39">
        <f>360-(T23+T24)</f>
        <v>129</v>
      </c>
      <c r="U25" s="39">
        <f>360-(U23+U24)</f>
        <v>173</v>
      </c>
      <c r="V25" s="40">
        <f t="shared" ref="V25" si="9">360-(V23+V24)</f>
        <v>47</v>
      </c>
      <c r="W25" s="42">
        <f t="shared" si="8"/>
        <v>45</v>
      </c>
      <c r="X25" s="95">
        <f t="shared" si="8"/>
        <v>134</v>
      </c>
      <c r="Y25" s="40">
        <f>360-(Y23+Y24)</f>
        <v>122</v>
      </c>
      <c r="Z25" s="40">
        <f>360-(Z23+Z24)</f>
        <v>117</v>
      </c>
      <c r="AA25" s="95">
        <f>360-(AA23+AA24)</f>
        <v>59</v>
      </c>
      <c r="AB25" s="40">
        <f>360-(AB23+AB24)</f>
        <v>121</v>
      </c>
      <c r="AD25" s="21"/>
      <c r="AE25" s="42">
        <f t="shared" ref="AE25" si="10">360-(AE23+AE24)</f>
        <v>51</v>
      </c>
    </row>
    <row r="26" spans="2:32" x14ac:dyDescent="0.2">
      <c r="C26" s="34" t="s">
        <v>19</v>
      </c>
      <c r="D26" s="21"/>
      <c r="E26" s="21"/>
      <c r="F26" s="21"/>
      <c r="G26" s="21"/>
      <c r="H26" s="21"/>
      <c r="I26" s="21"/>
      <c r="J26" s="25"/>
      <c r="K26" s="25"/>
      <c r="L26" s="25"/>
      <c r="M26" s="25"/>
      <c r="N26" s="25"/>
      <c r="O26" s="25"/>
      <c r="P26" s="25"/>
      <c r="Q26" s="49">
        <v>4</v>
      </c>
      <c r="R26" s="49">
        <v>4</v>
      </c>
      <c r="S26" s="39">
        <v>15</v>
      </c>
      <c r="T26" s="39">
        <v>30</v>
      </c>
      <c r="U26" s="39">
        <v>56</v>
      </c>
      <c r="V26" s="40">
        <v>0</v>
      </c>
      <c r="W26" s="42">
        <v>0</v>
      </c>
      <c r="X26" s="42">
        <v>51</v>
      </c>
      <c r="Y26" s="42">
        <v>50</v>
      </c>
      <c r="Z26" s="40">
        <v>45</v>
      </c>
      <c r="AA26" s="40">
        <v>0</v>
      </c>
      <c r="AB26" s="40">
        <v>50</v>
      </c>
      <c r="AD26" s="21"/>
      <c r="AE26" s="42">
        <v>0</v>
      </c>
    </row>
    <row r="27" spans="2:32" x14ac:dyDescent="0.2">
      <c r="C27" s="34" t="s">
        <v>12</v>
      </c>
      <c r="D27" s="37">
        <f t="shared" ref="D27:P27" si="11">$C$2*$E$2</f>
        <v>40000</v>
      </c>
      <c r="E27" s="37">
        <f t="shared" si="11"/>
        <v>40000</v>
      </c>
      <c r="F27" s="37">
        <f t="shared" si="11"/>
        <v>40000</v>
      </c>
      <c r="G27" s="37">
        <f t="shared" si="11"/>
        <v>40000</v>
      </c>
      <c r="H27" s="37">
        <f t="shared" si="11"/>
        <v>40000</v>
      </c>
      <c r="I27" s="37">
        <f t="shared" si="11"/>
        <v>40000</v>
      </c>
      <c r="J27" s="81">
        <f t="shared" si="11"/>
        <v>40000</v>
      </c>
      <c r="K27" s="81">
        <f t="shared" si="11"/>
        <v>40000</v>
      </c>
      <c r="L27" s="81">
        <f t="shared" si="11"/>
        <v>40000</v>
      </c>
      <c r="M27" s="81">
        <f t="shared" si="11"/>
        <v>40000</v>
      </c>
      <c r="N27" s="81">
        <f t="shared" si="11"/>
        <v>40000</v>
      </c>
      <c r="O27" s="81">
        <f t="shared" si="11"/>
        <v>40000</v>
      </c>
      <c r="P27" s="81">
        <f t="shared" si="11"/>
        <v>40000</v>
      </c>
      <c r="Q27" s="38">
        <v>39078</v>
      </c>
      <c r="R27" s="4">
        <v>40140</v>
      </c>
      <c r="S27" s="38">
        <v>38767</v>
      </c>
      <c r="T27" s="38">
        <v>38233</v>
      </c>
      <c r="U27" s="38">
        <v>37456</v>
      </c>
      <c r="V27" s="5">
        <v>44221</v>
      </c>
      <c r="W27" s="41">
        <v>43970</v>
      </c>
      <c r="X27" s="94">
        <v>37944</v>
      </c>
      <c r="Y27" s="41">
        <v>40668</v>
      </c>
      <c r="Z27" s="41">
        <v>40615</v>
      </c>
      <c r="AA27" s="41">
        <v>41697</v>
      </c>
      <c r="AB27" s="96">
        <v>39044</v>
      </c>
      <c r="AD27" s="37"/>
      <c r="AE27" s="41">
        <v>45654</v>
      </c>
      <c r="AF27" s="37">
        <v>42500</v>
      </c>
    </row>
    <row r="28" spans="2:32" x14ac:dyDescent="0.2">
      <c r="C28" s="34" t="s">
        <v>13</v>
      </c>
      <c r="D28" s="21"/>
      <c r="E28" s="21"/>
      <c r="F28" s="21"/>
      <c r="G28" s="21"/>
      <c r="H28" s="21"/>
      <c r="I28" s="21"/>
      <c r="J28" s="25"/>
      <c r="K28" s="25"/>
      <c r="L28" s="25"/>
      <c r="M28" s="25"/>
      <c r="N28" s="25"/>
      <c r="O28" s="25"/>
      <c r="P28" s="25"/>
      <c r="Q28" s="38">
        <v>40000</v>
      </c>
      <c r="R28" s="4">
        <v>41437</v>
      </c>
      <c r="S28" s="38">
        <v>40000</v>
      </c>
      <c r="T28" s="38">
        <v>40000</v>
      </c>
      <c r="U28" s="38">
        <v>40000</v>
      </c>
      <c r="V28" s="5">
        <v>48022</v>
      </c>
      <c r="W28" s="41">
        <v>47587</v>
      </c>
      <c r="X28" s="94">
        <v>40000</v>
      </c>
      <c r="Y28" s="41">
        <v>43616</v>
      </c>
      <c r="Z28" s="41">
        <v>43371</v>
      </c>
      <c r="AA28" s="41">
        <v>44760</v>
      </c>
      <c r="AB28" s="96">
        <v>41331</v>
      </c>
      <c r="AD28" s="21"/>
      <c r="AE28" s="41">
        <v>49273</v>
      </c>
    </row>
    <row r="29" spans="2:32" x14ac:dyDescent="0.2">
      <c r="C29" s="34" t="s">
        <v>14</v>
      </c>
      <c r="D29" s="21"/>
      <c r="E29" s="21"/>
      <c r="F29" s="21"/>
      <c r="G29" s="21"/>
      <c r="H29" s="21"/>
      <c r="I29" s="21"/>
      <c r="J29" s="25"/>
      <c r="K29" s="25"/>
      <c r="L29" s="25"/>
      <c r="M29" s="25"/>
      <c r="N29" s="25"/>
      <c r="O29" s="25"/>
      <c r="P29" s="25"/>
      <c r="Q29" s="38">
        <v>32000</v>
      </c>
      <c r="R29" s="38">
        <v>32000</v>
      </c>
      <c r="S29" s="38">
        <v>32000</v>
      </c>
      <c r="T29" s="38">
        <v>32000</v>
      </c>
      <c r="U29" s="38">
        <v>32000</v>
      </c>
      <c r="V29" s="96">
        <v>36000</v>
      </c>
      <c r="W29" s="5">
        <v>36000</v>
      </c>
      <c r="X29" s="94">
        <v>32000</v>
      </c>
      <c r="Y29" s="41">
        <v>34893</v>
      </c>
      <c r="Z29" s="96">
        <v>34697</v>
      </c>
      <c r="AA29" s="96">
        <v>35808</v>
      </c>
      <c r="AB29" s="94">
        <v>33065</v>
      </c>
      <c r="AD29" s="21"/>
      <c r="AE29" s="5">
        <v>38250</v>
      </c>
    </row>
    <row r="30" spans="2:32" x14ac:dyDescent="0.2">
      <c r="D30" s="21"/>
      <c r="E30" s="21"/>
      <c r="F30" s="21"/>
      <c r="G30" s="21"/>
      <c r="H30" s="21"/>
      <c r="I30" s="21"/>
      <c r="J30" s="25"/>
      <c r="K30" s="25"/>
      <c r="L30" s="25"/>
      <c r="M30" s="25"/>
      <c r="N30" s="25"/>
      <c r="O30" s="25"/>
      <c r="P30" s="25"/>
      <c r="Q30" s="22"/>
      <c r="R30" s="22"/>
      <c r="S30" s="22"/>
      <c r="T30" s="22"/>
      <c r="U30" s="22"/>
      <c r="V30" s="23"/>
      <c r="W30" s="23"/>
      <c r="X30" s="23"/>
      <c r="Y30" s="23"/>
      <c r="Z30" s="23"/>
      <c r="AA30" s="23"/>
      <c r="AB30" s="23"/>
      <c r="AD30" s="21"/>
      <c r="AE30" s="23"/>
    </row>
    <row r="31" spans="2:32" x14ac:dyDescent="0.2">
      <c r="B31" s="10">
        <f t="shared" ref="B31:X31" si="12">B6</f>
        <v>1937</v>
      </c>
      <c r="C31" s="10">
        <f t="shared" si="12"/>
        <v>3</v>
      </c>
      <c r="D31" s="33">
        <f t="shared" si="12"/>
        <v>398.06599999999997</v>
      </c>
      <c r="E31" s="26">
        <f t="shared" si="12"/>
        <v>278.36500000000001</v>
      </c>
      <c r="F31" s="26">
        <f>F6</f>
        <v>103.705</v>
      </c>
      <c r="G31" s="26">
        <f t="shared" si="12"/>
        <v>170.51599999999999</v>
      </c>
      <c r="H31" s="26">
        <f>H6</f>
        <v>285.34199999999998</v>
      </c>
      <c r="I31" s="26">
        <f>I6</f>
        <v>413.21800000000002</v>
      </c>
      <c r="J31" s="25">
        <f t="shared" ref="J31" si="13">J6</f>
        <v>279.63299999999998</v>
      </c>
      <c r="K31" s="25">
        <f t="shared" si="12"/>
        <v>530.08100000000002</v>
      </c>
      <c r="L31" s="28">
        <f t="shared" si="12"/>
        <v>-50.015000000000001</v>
      </c>
      <c r="M31" s="28">
        <f>M6</f>
        <v>-290.68200000000002</v>
      </c>
      <c r="N31" s="25">
        <f>N6</f>
        <v>209.191</v>
      </c>
      <c r="O31" s="25">
        <f>O6</f>
        <v>309.084</v>
      </c>
      <c r="P31" s="25">
        <f>P6</f>
        <v>-162.346</v>
      </c>
      <c r="Q31" s="15">
        <f t="shared" si="12"/>
        <v>456.32799999999997</v>
      </c>
      <c r="R31" s="22">
        <f>R6</f>
        <v>308.084</v>
      </c>
      <c r="S31" s="15">
        <f t="shared" si="12"/>
        <v>401.01400000000001</v>
      </c>
      <c r="T31" s="15">
        <f>T6</f>
        <v>537.12300000000005</v>
      </c>
      <c r="U31" s="15">
        <f>U6</f>
        <v>698.00599999999997</v>
      </c>
      <c r="V31" s="23">
        <f t="shared" ref="V31" si="14">V6</f>
        <v>1051.8889999999999</v>
      </c>
      <c r="W31" s="16">
        <f t="shared" si="12"/>
        <v>1205.913</v>
      </c>
      <c r="X31" s="99">
        <f t="shared" si="12"/>
        <v>590.79899999999998</v>
      </c>
      <c r="Y31" s="100">
        <f>Y6</f>
        <v>409.916</v>
      </c>
      <c r="Z31" s="23">
        <f>Z6</f>
        <v>903.06100000000004</v>
      </c>
      <c r="AA31" s="23">
        <f>AA6</f>
        <v>1009.292</v>
      </c>
      <c r="AB31" s="99">
        <f>AB6</f>
        <v>507.90300000000002</v>
      </c>
      <c r="AD31" s="26"/>
      <c r="AE31" s="23">
        <f t="shared" ref="AE31" si="15">AE6</f>
        <v>964.476</v>
      </c>
    </row>
    <row r="32" spans="2:32" x14ac:dyDescent="0.2">
      <c r="C32" s="34" t="s">
        <v>9</v>
      </c>
      <c r="D32" s="21"/>
      <c r="E32" s="21"/>
      <c r="F32" s="21"/>
      <c r="G32" s="21"/>
      <c r="H32" s="21"/>
      <c r="I32" s="21"/>
      <c r="J32" s="25"/>
      <c r="K32" s="25"/>
      <c r="L32" s="25"/>
      <c r="M32" s="25"/>
      <c r="N32" s="25"/>
      <c r="O32" s="25"/>
      <c r="P32" s="25"/>
      <c r="Q32" s="39">
        <v>239</v>
      </c>
      <c r="R32" s="39">
        <v>210</v>
      </c>
      <c r="S32" s="39">
        <v>210</v>
      </c>
      <c r="T32" s="39">
        <v>222</v>
      </c>
      <c r="U32" s="39">
        <v>227</v>
      </c>
      <c r="V32" s="40">
        <v>160</v>
      </c>
      <c r="W32" s="40">
        <v>123</v>
      </c>
      <c r="X32" s="40">
        <v>188</v>
      </c>
      <c r="Y32" s="40">
        <v>178</v>
      </c>
      <c r="Z32" s="40">
        <v>179</v>
      </c>
      <c r="AA32" s="40">
        <v>171</v>
      </c>
      <c r="AB32" s="40">
        <v>185</v>
      </c>
      <c r="AD32" s="21"/>
      <c r="AE32" s="40">
        <v>164</v>
      </c>
    </row>
    <row r="33" spans="2:32" x14ac:dyDescent="0.2">
      <c r="C33" s="34" t="s">
        <v>10</v>
      </c>
      <c r="D33" s="21"/>
      <c r="E33" s="21"/>
      <c r="F33" s="21"/>
      <c r="G33" s="21"/>
      <c r="H33" s="21"/>
      <c r="I33" s="21"/>
      <c r="J33" s="25"/>
      <c r="K33" s="25"/>
      <c r="L33" s="25"/>
      <c r="M33" s="25"/>
      <c r="N33" s="25"/>
      <c r="O33" s="25"/>
      <c r="P33" s="25"/>
      <c r="Q33" s="39">
        <v>0</v>
      </c>
      <c r="R33" s="39">
        <v>0</v>
      </c>
      <c r="S33" s="39">
        <v>0</v>
      </c>
      <c r="T33" s="39">
        <v>0</v>
      </c>
      <c r="U33" s="39">
        <v>0</v>
      </c>
      <c r="V33" s="40">
        <v>37</v>
      </c>
      <c r="W33" s="40">
        <v>91</v>
      </c>
      <c r="X33" s="40">
        <v>0</v>
      </c>
      <c r="Y33" s="40">
        <v>0</v>
      </c>
      <c r="Z33" s="40">
        <v>22</v>
      </c>
      <c r="AA33" s="40">
        <v>36</v>
      </c>
      <c r="AB33" s="40">
        <v>0</v>
      </c>
      <c r="AD33" s="21"/>
      <c r="AE33" s="40">
        <v>31</v>
      </c>
    </row>
    <row r="34" spans="2:32" x14ac:dyDescent="0.2">
      <c r="C34" s="34" t="s">
        <v>11</v>
      </c>
      <c r="D34" s="21"/>
      <c r="E34" s="21"/>
      <c r="F34" s="21"/>
      <c r="G34" s="21"/>
      <c r="H34" s="21"/>
      <c r="I34" s="21"/>
      <c r="J34" s="25"/>
      <c r="K34" s="25"/>
      <c r="L34" s="25"/>
      <c r="M34" s="25"/>
      <c r="N34" s="25"/>
      <c r="O34" s="25"/>
      <c r="P34" s="25"/>
      <c r="Q34" s="39">
        <f t="shared" ref="Q34:AB34" si="16">360-(Q32+Q33)</f>
        <v>121</v>
      </c>
      <c r="R34" s="39">
        <f t="shared" si="16"/>
        <v>150</v>
      </c>
      <c r="S34" s="39">
        <f t="shared" si="16"/>
        <v>150</v>
      </c>
      <c r="T34" s="39">
        <f t="shared" si="16"/>
        <v>138</v>
      </c>
      <c r="U34" s="39">
        <f t="shared" si="16"/>
        <v>133</v>
      </c>
      <c r="V34" s="98">
        <f t="shared" ref="V34" si="17">360-(V32+V33)</f>
        <v>163</v>
      </c>
      <c r="W34" s="107">
        <f t="shared" si="16"/>
        <v>146</v>
      </c>
      <c r="X34" s="98">
        <f t="shared" si="16"/>
        <v>172</v>
      </c>
      <c r="Y34" s="98">
        <f t="shared" si="16"/>
        <v>182</v>
      </c>
      <c r="Z34" s="98">
        <f t="shared" si="16"/>
        <v>159</v>
      </c>
      <c r="AA34" s="98">
        <f t="shared" si="16"/>
        <v>153</v>
      </c>
      <c r="AB34" s="98">
        <f t="shared" si="16"/>
        <v>175</v>
      </c>
      <c r="AD34" s="21"/>
      <c r="AE34" s="107">
        <f t="shared" ref="AE34" si="18">360-(AE32+AE33)</f>
        <v>165</v>
      </c>
    </row>
    <row r="35" spans="2:32" x14ac:dyDescent="0.2">
      <c r="C35" s="34" t="s">
        <v>19</v>
      </c>
      <c r="D35" s="21"/>
      <c r="E35" s="21"/>
      <c r="F35" s="21"/>
      <c r="G35" s="21"/>
      <c r="H35" s="21"/>
      <c r="I35" s="21"/>
      <c r="J35" s="25"/>
      <c r="K35" s="25"/>
      <c r="L35" s="25"/>
      <c r="M35" s="25"/>
      <c r="N35" s="25"/>
      <c r="O35" s="25"/>
      <c r="P35" s="25"/>
      <c r="Q35" s="49">
        <v>30</v>
      </c>
      <c r="R35" s="39">
        <v>53</v>
      </c>
      <c r="S35" s="39">
        <v>53</v>
      </c>
      <c r="T35" s="39">
        <v>46</v>
      </c>
      <c r="U35" s="39">
        <v>43</v>
      </c>
      <c r="V35" s="95">
        <v>118</v>
      </c>
      <c r="W35" s="108">
        <v>102</v>
      </c>
      <c r="X35" s="95">
        <v>131</v>
      </c>
      <c r="Y35" s="95">
        <v>132</v>
      </c>
      <c r="Z35" s="95">
        <v>121</v>
      </c>
      <c r="AA35" s="95">
        <v>117</v>
      </c>
      <c r="AB35" s="95">
        <v>132</v>
      </c>
      <c r="AD35" s="21"/>
      <c r="AE35" s="108">
        <v>117</v>
      </c>
    </row>
    <row r="36" spans="2:32" x14ac:dyDescent="0.2">
      <c r="C36" s="34" t="s">
        <v>12</v>
      </c>
      <c r="D36" s="37">
        <f t="shared" ref="D36:P36" si="19">$C$2*$E$2</f>
        <v>40000</v>
      </c>
      <c r="E36" s="37">
        <f t="shared" si="19"/>
        <v>40000</v>
      </c>
      <c r="F36" s="37">
        <f t="shared" si="19"/>
        <v>40000</v>
      </c>
      <c r="G36" s="37">
        <f t="shared" si="19"/>
        <v>40000</v>
      </c>
      <c r="H36" s="37">
        <f t="shared" si="19"/>
        <v>40000</v>
      </c>
      <c r="I36" s="37">
        <f t="shared" si="19"/>
        <v>40000</v>
      </c>
      <c r="J36" s="81">
        <f t="shared" si="19"/>
        <v>40000</v>
      </c>
      <c r="K36" s="81">
        <f t="shared" si="19"/>
        <v>40000</v>
      </c>
      <c r="L36" s="81">
        <f t="shared" si="19"/>
        <v>40000</v>
      </c>
      <c r="M36" s="81">
        <f t="shared" si="19"/>
        <v>40000</v>
      </c>
      <c r="N36" s="81">
        <f t="shared" si="19"/>
        <v>40000</v>
      </c>
      <c r="O36" s="81">
        <f t="shared" si="19"/>
        <v>40000</v>
      </c>
      <c r="P36" s="81">
        <f t="shared" si="19"/>
        <v>40000</v>
      </c>
      <c r="Q36" s="4">
        <v>38322</v>
      </c>
      <c r="R36" s="38">
        <v>37744</v>
      </c>
      <c r="S36" s="38">
        <v>37744</v>
      </c>
      <c r="T36" s="38">
        <v>37956</v>
      </c>
      <c r="U36" s="38">
        <v>38044</v>
      </c>
      <c r="V36" s="41">
        <v>37375</v>
      </c>
      <c r="W36" s="109">
        <v>38786</v>
      </c>
      <c r="X36" s="94">
        <v>36633</v>
      </c>
      <c r="Y36" s="94">
        <v>36511</v>
      </c>
      <c r="Z36" s="94">
        <v>36926</v>
      </c>
      <c r="AA36" s="96">
        <v>37403</v>
      </c>
      <c r="AB36" s="94">
        <v>36589</v>
      </c>
      <c r="AD36" s="37"/>
      <c r="AE36" s="109">
        <v>39355</v>
      </c>
      <c r="AF36" s="37">
        <v>42500</v>
      </c>
    </row>
    <row r="37" spans="2:32" x14ac:dyDescent="0.2">
      <c r="C37" s="34" t="s">
        <v>13</v>
      </c>
      <c r="D37" s="21"/>
      <c r="E37" s="21"/>
      <c r="F37" s="21"/>
      <c r="G37" s="21"/>
      <c r="H37" s="21"/>
      <c r="I37" s="21"/>
      <c r="J37" s="25"/>
      <c r="K37" s="25"/>
      <c r="L37" s="25"/>
      <c r="M37" s="25"/>
      <c r="N37" s="25"/>
      <c r="O37" s="25"/>
      <c r="P37" s="25"/>
      <c r="Q37" s="38">
        <v>40000</v>
      </c>
      <c r="R37" s="38">
        <v>40000</v>
      </c>
      <c r="S37" s="38">
        <v>40000</v>
      </c>
      <c r="T37" s="38">
        <v>40000</v>
      </c>
      <c r="U37" s="38">
        <v>40000</v>
      </c>
      <c r="V37" s="41">
        <v>46182</v>
      </c>
      <c r="W37" s="5">
        <v>52944</v>
      </c>
      <c r="X37" s="94">
        <v>40000</v>
      </c>
      <c r="Y37" s="94">
        <v>40000</v>
      </c>
      <c r="Z37" s="94">
        <v>40681</v>
      </c>
      <c r="AA37" s="41">
        <v>45074</v>
      </c>
      <c r="AB37" s="94">
        <v>40000</v>
      </c>
      <c r="AD37" s="21"/>
      <c r="AE37" s="41">
        <v>45158</v>
      </c>
    </row>
    <row r="38" spans="2:32" x14ac:dyDescent="0.2">
      <c r="C38" s="34" t="s">
        <v>14</v>
      </c>
      <c r="D38" s="21"/>
      <c r="E38" s="21"/>
      <c r="F38" s="21"/>
      <c r="G38" s="21"/>
      <c r="H38" s="21"/>
      <c r="I38" s="21"/>
      <c r="J38" s="25"/>
      <c r="K38" s="25"/>
      <c r="L38" s="25"/>
      <c r="M38" s="25"/>
      <c r="N38" s="25"/>
      <c r="O38" s="25"/>
      <c r="P38" s="25"/>
      <c r="Q38" s="38">
        <v>32000</v>
      </c>
      <c r="R38" s="38">
        <v>32000</v>
      </c>
      <c r="S38" s="38">
        <v>32000</v>
      </c>
      <c r="T38" s="38">
        <v>32000</v>
      </c>
      <c r="U38" s="38">
        <v>32000</v>
      </c>
      <c r="V38" s="94">
        <v>32000</v>
      </c>
      <c r="W38" s="94">
        <v>32000</v>
      </c>
      <c r="X38" s="94">
        <v>32000</v>
      </c>
      <c r="Y38" s="94">
        <v>32000</v>
      </c>
      <c r="Z38" s="94">
        <v>32000</v>
      </c>
      <c r="AA38" s="94">
        <v>32000</v>
      </c>
      <c r="AB38" s="94">
        <v>32000</v>
      </c>
      <c r="AD38" s="21"/>
      <c r="AE38" s="94">
        <v>34000</v>
      </c>
    </row>
    <row r="39" spans="2:32" x14ac:dyDescent="0.2">
      <c r="D39" s="21"/>
      <c r="E39" s="21"/>
      <c r="F39" s="21"/>
      <c r="G39" s="21"/>
      <c r="H39" s="21"/>
      <c r="I39" s="21"/>
      <c r="J39" s="25"/>
      <c r="K39" s="25"/>
      <c r="L39" s="25"/>
      <c r="M39" s="25"/>
      <c r="N39" s="25"/>
      <c r="O39" s="25"/>
      <c r="P39" s="25"/>
      <c r="Q39" s="22"/>
      <c r="R39" s="22"/>
      <c r="S39" s="22"/>
      <c r="T39" s="22"/>
      <c r="U39" s="22"/>
      <c r="V39" s="23"/>
      <c r="W39" s="23"/>
      <c r="X39" s="23"/>
      <c r="Y39" s="23"/>
      <c r="Z39" s="23"/>
      <c r="AA39" s="23"/>
      <c r="AB39" s="23"/>
      <c r="AD39" s="21"/>
      <c r="AE39" s="23"/>
    </row>
    <row r="40" spans="2:32" x14ac:dyDescent="0.2">
      <c r="B40" s="10">
        <f t="shared" ref="B40:X40" si="20">B7</f>
        <v>1946</v>
      </c>
      <c r="C40" s="10">
        <f t="shared" si="20"/>
        <v>2</v>
      </c>
      <c r="D40" s="21">
        <f t="shared" si="20"/>
        <v>695.56299999999999</v>
      </c>
      <c r="E40" s="21">
        <f t="shared" si="20"/>
        <v>731.89599999999996</v>
      </c>
      <c r="F40" s="21">
        <f>F7</f>
        <v>766.03599999999994</v>
      </c>
      <c r="G40" s="21">
        <f t="shared" si="20"/>
        <v>981.54899999999998</v>
      </c>
      <c r="H40" s="21">
        <f>H7</f>
        <v>1204.624</v>
      </c>
      <c r="I40" s="21">
        <f>I7</f>
        <v>1437.059</v>
      </c>
      <c r="J40" s="25">
        <f t="shared" ref="J40" si="21">J7</f>
        <v>2910.1770000000001</v>
      </c>
      <c r="K40" s="25">
        <f t="shared" si="20"/>
        <v>3115.9929999999999</v>
      </c>
      <c r="L40" s="25">
        <f t="shared" si="20"/>
        <v>3998.4409999999998</v>
      </c>
      <c r="M40" s="25">
        <f>M7</f>
        <v>2589.7660000000001</v>
      </c>
      <c r="N40" s="25">
        <f>N7</f>
        <v>3682.357</v>
      </c>
      <c r="O40" s="25">
        <f>O7</f>
        <v>3517.4119999999998</v>
      </c>
      <c r="P40" s="25">
        <f>P7</f>
        <v>3341.087</v>
      </c>
      <c r="Q40" s="15">
        <f t="shared" si="20"/>
        <v>679.88699999999994</v>
      </c>
      <c r="R40" s="22">
        <f>R7</f>
        <v>778.75599999999997</v>
      </c>
      <c r="S40" s="15">
        <f t="shared" si="20"/>
        <v>881.95899999999995</v>
      </c>
      <c r="T40" s="15">
        <f>T7</f>
        <v>953.54</v>
      </c>
      <c r="U40" s="15">
        <f>U7</f>
        <v>1022.203</v>
      </c>
      <c r="V40" s="23">
        <f t="shared" ref="V40" si="22">V7</f>
        <v>1534.8040000000001</v>
      </c>
      <c r="W40" s="16">
        <f t="shared" si="20"/>
        <v>1627.356</v>
      </c>
      <c r="X40" s="16">
        <f t="shared" si="20"/>
        <v>2173.5160000000001</v>
      </c>
      <c r="Y40" s="23">
        <f>Y7</f>
        <v>1484.923</v>
      </c>
      <c r="Z40" s="23">
        <f>Z7</f>
        <v>1983.355</v>
      </c>
      <c r="AA40" s="23">
        <f>AA7</f>
        <v>1876.097</v>
      </c>
      <c r="AB40" s="23">
        <f>AB7</f>
        <v>1883.4269999999999</v>
      </c>
      <c r="AD40" s="21"/>
      <c r="AE40" s="23">
        <f t="shared" ref="AE40" si="23">AE7</f>
        <v>1461.807</v>
      </c>
    </row>
    <row r="41" spans="2:32" x14ac:dyDescent="0.2">
      <c r="C41" s="34" t="s">
        <v>9</v>
      </c>
      <c r="D41" s="21"/>
      <c r="E41" s="21"/>
      <c r="F41" s="21"/>
      <c r="G41" s="21"/>
      <c r="H41" s="21"/>
      <c r="I41" s="21"/>
      <c r="J41" s="25"/>
      <c r="K41" s="25"/>
      <c r="L41" s="25"/>
      <c r="M41" s="25"/>
      <c r="N41" s="25"/>
      <c r="O41" s="25"/>
      <c r="P41" s="25"/>
      <c r="Q41" s="39">
        <v>109</v>
      </c>
      <c r="R41" s="39">
        <v>320</v>
      </c>
      <c r="S41" s="39">
        <v>108</v>
      </c>
      <c r="T41" s="39">
        <v>4</v>
      </c>
      <c r="U41" s="39">
        <v>4</v>
      </c>
      <c r="V41" s="40">
        <v>4</v>
      </c>
      <c r="W41" s="40">
        <v>4</v>
      </c>
      <c r="X41" s="40">
        <v>4</v>
      </c>
      <c r="Y41" s="40">
        <v>4</v>
      </c>
      <c r="Z41" s="40">
        <v>4</v>
      </c>
      <c r="AA41" s="40">
        <v>4</v>
      </c>
      <c r="AB41" s="40">
        <v>4</v>
      </c>
      <c r="AD41" s="21"/>
      <c r="AE41" s="40">
        <v>4</v>
      </c>
    </row>
    <row r="42" spans="2:32" x14ac:dyDescent="0.2">
      <c r="C42" s="34" t="s">
        <v>10</v>
      </c>
      <c r="D42" s="21"/>
      <c r="E42" s="21"/>
      <c r="F42" s="21"/>
      <c r="G42" s="21"/>
      <c r="H42" s="21"/>
      <c r="I42" s="21"/>
      <c r="J42" s="25"/>
      <c r="K42" s="25"/>
      <c r="L42" s="25"/>
      <c r="M42" s="25"/>
      <c r="N42" s="25"/>
      <c r="O42" s="25"/>
      <c r="P42" s="25"/>
      <c r="Q42" s="39">
        <v>238</v>
      </c>
      <c r="R42" s="39">
        <v>31</v>
      </c>
      <c r="S42" s="39">
        <v>242</v>
      </c>
      <c r="T42" s="39">
        <v>343</v>
      </c>
      <c r="U42" s="39">
        <v>342</v>
      </c>
      <c r="V42" s="40">
        <v>336</v>
      </c>
      <c r="W42" s="40">
        <v>338</v>
      </c>
      <c r="X42" s="40">
        <v>348</v>
      </c>
      <c r="Y42" s="40">
        <v>336</v>
      </c>
      <c r="Z42" s="40">
        <v>345</v>
      </c>
      <c r="AA42" s="40">
        <v>345</v>
      </c>
      <c r="AB42" s="40">
        <v>345</v>
      </c>
      <c r="AD42" s="21"/>
      <c r="AE42" s="40">
        <v>336</v>
      </c>
    </row>
    <row r="43" spans="2:32" x14ac:dyDescent="0.2">
      <c r="C43" s="34" t="s">
        <v>11</v>
      </c>
      <c r="D43" s="21"/>
      <c r="E43" s="21"/>
      <c r="F43" s="21"/>
      <c r="G43" s="21"/>
      <c r="H43" s="21"/>
      <c r="I43" s="21"/>
      <c r="J43" s="25"/>
      <c r="K43" s="25"/>
      <c r="L43" s="25"/>
      <c r="M43" s="25"/>
      <c r="N43" s="25"/>
      <c r="O43" s="25"/>
      <c r="P43" s="25"/>
      <c r="Q43" s="39">
        <f t="shared" ref="Q43:AB43" si="24">360-(Q41+Q42)</f>
        <v>13</v>
      </c>
      <c r="R43" s="39">
        <f t="shared" si="24"/>
        <v>9</v>
      </c>
      <c r="S43" s="39">
        <f t="shared" si="24"/>
        <v>10</v>
      </c>
      <c r="T43" s="39">
        <f t="shared" si="24"/>
        <v>13</v>
      </c>
      <c r="U43" s="39">
        <f t="shared" si="24"/>
        <v>14</v>
      </c>
      <c r="V43" s="98">
        <f t="shared" ref="V43" si="25">360-(V41+V42)</f>
        <v>20</v>
      </c>
      <c r="W43" s="98">
        <f t="shared" si="24"/>
        <v>18</v>
      </c>
      <c r="X43" s="42">
        <f t="shared" si="24"/>
        <v>8</v>
      </c>
      <c r="Y43" s="98">
        <f t="shared" si="24"/>
        <v>20</v>
      </c>
      <c r="Z43" s="40">
        <f t="shared" si="24"/>
        <v>11</v>
      </c>
      <c r="AA43" s="40">
        <f t="shared" si="24"/>
        <v>11</v>
      </c>
      <c r="AB43" s="40">
        <f t="shared" si="24"/>
        <v>11</v>
      </c>
      <c r="AD43" s="21"/>
      <c r="AE43" s="98">
        <f t="shared" ref="AE43" si="26">360-(AE41+AE42)</f>
        <v>20</v>
      </c>
    </row>
    <row r="44" spans="2:32" x14ac:dyDescent="0.2">
      <c r="C44" s="34" t="s">
        <v>19</v>
      </c>
      <c r="D44" s="21"/>
      <c r="E44" s="21"/>
      <c r="F44" s="21"/>
      <c r="G44" s="21"/>
      <c r="H44" s="21"/>
      <c r="I44" s="21"/>
      <c r="J44" s="25"/>
      <c r="K44" s="25"/>
      <c r="L44" s="25"/>
      <c r="M44" s="25"/>
      <c r="N44" s="25"/>
      <c r="O44" s="25"/>
      <c r="P44" s="25"/>
      <c r="Q44" s="39">
        <v>0</v>
      </c>
      <c r="R44" s="39">
        <v>0</v>
      </c>
      <c r="S44" s="39">
        <v>0</v>
      </c>
      <c r="T44" s="39">
        <v>0</v>
      </c>
      <c r="U44" s="39">
        <v>0</v>
      </c>
      <c r="V44" s="40">
        <v>0</v>
      </c>
      <c r="W44" s="40">
        <v>0</v>
      </c>
      <c r="X44" s="40">
        <v>0</v>
      </c>
      <c r="Y44" s="40">
        <v>0</v>
      </c>
      <c r="Z44" s="40">
        <v>0</v>
      </c>
      <c r="AA44" s="40">
        <v>0</v>
      </c>
      <c r="AB44" s="40">
        <v>0</v>
      </c>
      <c r="AD44" s="21"/>
      <c r="AE44" s="40">
        <v>0</v>
      </c>
    </row>
    <row r="45" spans="2:32" x14ac:dyDescent="0.2">
      <c r="C45" s="34" t="s">
        <v>12</v>
      </c>
      <c r="D45" s="37">
        <f t="shared" ref="D45:P45" si="27">$C$2*$E$2</f>
        <v>40000</v>
      </c>
      <c r="E45" s="37">
        <f t="shared" si="27"/>
        <v>40000</v>
      </c>
      <c r="F45" s="37">
        <f t="shared" si="27"/>
        <v>40000</v>
      </c>
      <c r="G45" s="37">
        <f t="shared" si="27"/>
        <v>40000</v>
      </c>
      <c r="H45" s="37">
        <f t="shared" si="27"/>
        <v>40000</v>
      </c>
      <c r="I45" s="37">
        <f t="shared" si="27"/>
        <v>40000</v>
      </c>
      <c r="J45" s="81">
        <f t="shared" si="27"/>
        <v>40000</v>
      </c>
      <c r="K45" s="81">
        <f t="shared" si="27"/>
        <v>40000</v>
      </c>
      <c r="L45" s="81">
        <f t="shared" si="27"/>
        <v>40000</v>
      </c>
      <c r="M45" s="81">
        <f t="shared" si="27"/>
        <v>40000</v>
      </c>
      <c r="N45" s="81">
        <f t="shared" si="27"/>
        <v>40000</v>
      </c>
      <c r="O45" s="81">
        <f t="shared" si="27"/>
        <v>40000</v>
      </c>
      <c r="P45" s="81">
        <f t="shared" si="27"/>
        <v>40000</v>
      </c>
      <c r="Q45" s="38">
        <v>41948</v>
      </c>
      <c r="R45" s="38">
        <v>39924</v>
      </c>
      <c r="S45" s="38">
        <v>42719</v>
      </c>
      <c r="T45" s="38">
        <v>46478</v>
      </c>
      <c r="U45" s="4">
        <v>50692</v>
      </c>
      <c r="V45" s="41">
        <v>74354</v>
      </c>
      <c r="W45" s="5">
        <v>76194</v>
      </c>
      <c r="X45" s="41">
        <v>67889</v>
      </c>
      <c r="Y45" s="41">
        <v>65353</v>
      </c>
      <c r="Z45" s="41">
        <v>71707</v>
      </c>
      <c r="AA45" s="41">
        <v>73110</v>
      </c>
      <c r="AB45" s="41">
        <v>66442</v>
      </c>
      <c r="AD45" s="37"/>
      <c r="AE45" s="5">
        <v>77218</v>
      </c>
      <c r="AF45" s="37">
        <v>42500</v>
      </c>
    </row>
    <row r="46" spans="2:32" x14ac:dyDescent="0.2">
      <c r="C46" s="34" t="s">
        <v>13</v>
      </c>
      <c r="D46" s="21"/>
      <c r="E46" s="21"/>
      <c r="F46" s="21"/>
      <c r="G46" s="21"/>
      <c r="H46" s="21"/>
      <c r="I46" s="21"/>
      <c r="J46" s="25"/>
      <c r="K46" s="25"/>
      <c r="L46" s="25"/>
      <c r="M46" s="25"/>
      <c r="N46" s="25"/>
      <c r="O46" s="25"/>
      <c r="P46" s="25"/>
      <c r="Q46" s="38">
        <v>44564</v>
      </c>
      <c r="R46" s="38">
        <v>40280</v>
      </c>
      <c r="S46" s="38">
        <v>45860</v>
      </c>
      <c r="T46" s="38">
        <v>51744</v>
      </c>
      <c r="U46" s="4">
        <v>58393</v>
      </c>
      <c r="V46" s="41">
        <v>101150</v>
      </c>
      <c r="W46" s="5">
        <v>103529</v>
      </c>
      <c r="X46" s="41">
        <v>86727</v>
      </c>
      <c r="Y46" s="41">
        <v>83962</v>
      </c>
      <c r="Z46" s="41">
        <v>94099</v>
      </c>
      <c r="AA46" s="41">
        <v>97001</v>
      </c>
      <c r="AB46" s="41">
        <v>84585</v>
      </c>
      <c r="AD46" s="21"/>
      <c r="AE46" s="41">
        <v>103406</v>
      </c>
    </row>
    <row r="47" spans="2:32" x14ac:dyDescent="0.2">
      <c r="C47" s="34" t="s">
        <v>14</v>
      </c>
      <c r="D47" s="21"/>
      <c r="E47" s="21"/>
      <c r="F47" s="21"/>
      <c r="G47" s="21"/>
      <c r="H47" s="21"/>
      <c r="I47" s="21"/>
      <c r="J47" s="25"/>
      <c r="K47" s="25"/>
      <c r="L47" s="25"/>
      <c r="M47" s="25"/>
      <c r="N47" s="25"/>
      <c r="O47" s="25"/>
      <c r="P47" s="25"/>
      <c r="Q47" s="38">
        <v>36000</v>
      </c>
      <c r="R47" s="38">
        <v>36000</v>
      </c>
      <c r="S47" s="38">
        <v>36000</v>
      </c>
      <c r="T47" s="38">
        <v>36077</v>
      </c>
      <c r="U47" s="38">
        <v>36153</v>
      </c>
      <c r="V47" s="41">
        <v>36525</v>
      </c>
      <c r="W47" s="41">
        <v>36525</v>
      </c>
      <c r="X47" s="41">
        <v>36525</v>
      </c>
      <c r="Y47" s="41">
        <v>36525</v>
      </c>
      <c r="Z47" s="41">
        <v>36525</v>
      </c>
      <c r="AA47" s="41">
        <v>36525</v>
      </c>
      <c r="AB47" s="41">
        <v>36525</v>
      </c>
      <c r="AD47" s="21"/>
      <c r="AE47" s="5">
        <v>38774</v>
      </c>
    </row>
    <row r="48" spans="2:32" x14ac:dyDescent="0.2">
      <c r="D48" s="21"/>
      <c r="E48" s="21"/>
      <c r="F48" s="21"/>
      <c r="G48" s="21"/>
      <c r="H48" s="21"/>
      <c r="I48" s="21"/>
      <c r="J48" s="25"/>
      <c r="K48" s="25"/>
      <c r="L48" s="25"/>
      <c r="M48" s="25"/>
      <c r="N48" s="25"/>
      <c r="O48" s="25"/>
      <c r="P48" s="25"/>
      <c r="Q48" s="22"/>
      <c r="R48" s="22"/>
      <c r="S48" s="22"/>
      <c r="T48" s="22"/>
      <c r="U48" s="22"/>
      <c r="V48" s="23"/>
      <c r="W48" s="23"/>
      <c r="X48" s="23"/>
      <c r="Y48" s="23"/>
      <c r="Z48" s="23"/>
      <c r="AA48" s="23"/>
      <c r="AB48" s="23"/>
      <c r="AD48" s="21"/>
      <c r="AE48" s="23"/>
    </row>
    <row r="49" spans="2:32" x14ac:dyDescent="0.2">
      <c r="B49" s="10">
        <f t="shared" ref="B49:X49" si="28">B8</f>
        <v>1956</v>
      </c>
      <c r="C49" s="10">
        <f t="shared" si="28"/>
        <v>8</v>
      </c>
      <c r="D49" s="21">
        <f t="shared" si="28"/>
        <v>461.37</v>
      </c>
      <c r="E49" s="21">
        <f t="shared" si="28"/>
        <v>675.93200000000002</v>
      </c>
      <c r="F49" s="21">
        <f>F8</f>
        <v>985.16899999999998</v>
      </c>
      <c r="G49" s="21">
        <f t="shared" si="28"/>
        <v>1089.4680000000001</v>
      </c>
      <c r="H49" s="21">
        <f>H8</f>
        <v>1127.1289999999999</v>
      </c>
      <c r="I49" s="21">
        <f>I8</f>
        <v>1154.578</v>
      </c>
      <c r="J49" s="25">
        <f t="shared" ref="J49" si="29">J8</f>
        <v>1991.816</v>
      </c>
      <c r="K49" s="25">
        <f t="shared" si="28"/>
        <v>2096.3049999999998</v>
      </c>
      <c r="L49" s="25">
        <f t="shared" si="28"/>
        <v>1141.8610000000001</v>
      </c>
      <c r="M49" s="25">
        <f>M8</f>
        <v>1272.9459999999999</v>
      </c>
      <c r="N49" s="25">
        <f>N8</f>
        <v>1714.4749999999999</v>
      </c>
      <c r="O49" s="25">
        <f>O8</f>
        <v>1873.9839999999999</v>
      </c>
      <c r="P49" s="25">
        <f>P8</f>
        <v>1312.547</v>
      </c>
      <c r="Q49" s="15">
        <f t="shared" si="28"/>
        <v>490.20400000000001</v>
      </c>
      <c r="R49" s="22">
        <f>R8</f>
        <v>885.154</v>
      </c>
      <c r="S49" s="15">
        <f t="shared" si="28"/>
        <v>913.72699999999998</v>
      </c>
      <c r="T49" s="15">
        <f>T8</f>
        <v>877.67700000000002</v>
      </c>
      <c r="U49" s="15">
        <f>U8</f>
        <v>807.55</v>
      </c>
      <c r="V49" s="23">
        <f t="shared" ref="V49" si="30">V8</f>
        <v>903.20399999999995</v>
      </c>
      <c r="W49" s="16">
        <f t="shared" si="28"/>
        <v>1027.9490000000001</v>
      </c>
      <c r="X49" s="99">
        <f t="shared" si="28"/>
        <v>823.56200000000001</v>
      </c>
      <c r="Y49" s="99">
        <f>Y8</f>
        <v>786.36699999999996</v>
      </c>
      <c r="Z49" s="16">
        <f>Z8</f>
        <v>1098.499</v>
      </c>
      <c r="AA49" s="23">
        <f>AA8</f>
        <v>1117.163</v>
      </c>
      <c r="AB49" s="23">
        <f>AB8</f>
        <v>940.08199999999999</v>
      </c>
      <c r="AD49" s="21"/>
      <c r="AE49" s="99">
        <f t="shared" ref="AE49" si="31">AE8</f>
        <v>825.48099999999999</v>
      </c>
    </row>
    <row r="50" spans="2:32" x14ac:dyDescent="0.2">
      <c r="C50" s="34" t="s">
        <v>9</v>
      </c>
      <c r="D50" s="21"/>
      <c r="E50" s="21"/>
      <c r="F50" s="21"/>
      <c r="G50" s="21"/>
      <c r="H50" s="21"/>
      <c r="I50" s="21"/>
      <c r="J50" s="25"/>
      <c r="K50" s="25"/>
      <c r="L50" s="25"/>
      <c r="M50" s="25"/>
      <c r="N50" s="25"/>
      <c r="O50" s="25"/>
      <c r="P50" s="25"/>
      <c r="Q50" s="39">
        <v>55</v>
      </c>
      <c r="R50" s="39">
        <v>61</v>
      </c>
      <c r="S50" s="39">
        <v>36</v>
      </c>
      <c r="T50" s="39">
        <v>33</v>
      </c>
      <c r="U50" s="39">
        <v>33</v>
      </c>
      <c r="V50" s="40">
        <v>29</v>
      </c>
      <c r="W50" s="40">
        <v>29</v>
      </c>
      <c r="X50" s="40">
        <v>89</v>
      </c>
      <c r="Y50" s="40">
        <v>36</v>
      </c>
      <c r="Z50" s="40">
        <v>34</v>
      </c>
      <c r="AA50" s="40">
        <v>33</v>
      </c>
      <c r="AB50" s="40">
        <v>36</v>
      </c>
      <c r="AD50" s="21"/>
      <c r="AE50" s="40">
        <v>29</v>
      </c>
    </row>
    <row r="51" spans="2:32" x14ac:dyDescent="0.2">
      <c r="C51" s="34" t="s">
        <v>10</v>
      </c>
      <c r="D51" s="21"/>
      <c r="E51" s="21"/>
      <c r="F51" s="21"/>
      <c r="G51" s="21"/>
      <c r="H51" s="21"/>
      <c r="I51" s="21"/>
      <c r="J51" s="25"/>
      <c r="K51" s="25"/>
      <c r="L51" s="25"/>
      <c r="M51" s="25"/>
      <c r="N51" s="25"/>
      <c r="O51" s="25"/>
      <c r="P51" s="25"/>
      <c r="Q51" s="39">
        <v>304</v>
      </c>
      <c r="R51" s="39">
        <v>298</v>
      </c>
      <c r="S51" s="39">
        <v>323</v>
      </c>
      <c r="T51" s="39">
        <v>327</v>
      </c>
      <c r="U51" s="39">
        <v>327</v>
      </c>
      <c r="V51" s="40">
        <v>331</v>
      </c>
      <c r="W51" s="40">
        <v>331</v>
      </c>
      <c r="X51" s="40">
        <v>271</v>
      </c>
      <c r="Y51" s="40">
        <v>324</v>
      </c>
      <c r="Z51" s="40">
        <v>326</v>
      </c>
      <c r="AA51" s="40">
        <v>327</v>
      </c>
      <c r="AB51" s="40">
        <v>324</v>
      </c>
      <c r="AD51" s="21"/>
      <c r="AE51" s="40">
        <v>331</v>
      </c>
    </row>
    <row r="52" spans="2:32" x14ac:dyDescent="0.2">
      <c r="C52" s="34" t="s">
        <v>11</v>
      </c>
      <c r="D52" s="21"/>
      <c r="E52" s="21"/>
      <c r="F52" s="21"/>
      <c r="G52" s="21"/>
      <c r="H52" s="21"/>
      <c r="I52" s="21"/>
      <c r="J52" s="25"/>
      <c r="K52" s="25"/>
      <c r="L52" s="25"/>
      <c r="M52" s="25"/>
      <c r="N52" s="25"/>
      <c r="O52" s="25"/>
      <c r="P52" s="25"/>
      <c r="Q52" s="39">
        <f t="shared" ref="Q52:AB52" si="32">360-(Q50+Q51)</f>
        <v>1</v>
      </c>
      <c r="R52" s="39">
        <f t="shared" si="32"/>
        <v>1</v>
      </c>
      <c r="S52" s="39">
        <f t="shared" si="32"/>
        <v>1</v>
      </c>
      <c r="T52" s="39">
        <f t="shared" si="32"/>
        <v>0</v>
      </c>
      <c r="U52" s="39">
        <f t="shared" si="32"/>
        <v>0</v>
      </c>
      <c r="V52" s="40">
        <f t="shared" ref="V52" si="33">360-(V50+V51)</f>
        <v>0</v>
      </c>
      <c r="W52" s="40">
        <f t="shared" si="32"/>
        <v>0</v>
      </c>
      <c r="X52" s="40">
        <f t="shared" si="32"/>
        <v>0</v>
      </c>
      <c r="Y52" s="40">
        <f t="shared" si="32"/>
        <v>0</v>
      </c>
      <c r="Z52" s="40">
        <f t="shared" si="32"/>
        <v>0</v>
      </c>
      <c r="AA52" s="40">
        <f t="shared" si="32"/>
        <v>0</v>
      </c>
      <c r="AB52" s="40">
        <f t="shared" si="32"/>
        <v>0</v>
      </c>
      <c r="AD52" s="21"/>
      <c r="AE52" s="40">
        <f t="shared" ref="AE52" si="34">360-(AE50+AE51)</f>
        <v>0</v>
      </c>
    </row>
    <row r="53" spans="2:32" x14ac:dyDescent="0.2">
      <c r="C53" s="34" t="s">
        <v>19</v>
      </c>
      <c r="D53" s="21"/>
      <c r="E53" s="21"/>
      <c r="F53" s="21"/>
      <c r="G53" s="21"/>
      <c r="H53" s="21"/>
      <c r="I53" s="21"/>
      <c r="J53" s="25"/>
      <c r="K53" s="25"/>
      <c r="L53" s="25"/>
      <c r="M53" s="25"/>
      <c r="N53" s="25"/>
      <c r="O53" s="25"/>
      <c r="P53" s="25"/>
      <c r="Q53" s="39">
        <v>0</v>
      </c>
      <c r="R53" s="39">
        <v>0</v>
      </c>
      <c r="S53" s="39">
        <v>0</v>
      </c>
      <c r="T53" s="39">
        <v>0</v>
      </c>
      <c r="U53" s="39">
        <v>0</v>
      </c>
      <c r="V53" s="40">
        <v>0</v>
      </c>
      <c r="W53" s="40">
        <v>0</v>
      </c>
      <c r="X53" s="40">
        <v>0</v>
      </c>
      <c r="Y53" s="40">
        <v>0</v>
      </c>
      <c r="Z53" s="40">
        <v>0</v>
      </c>
      <c r="AA53" s="40">
        <v>0</v>
      </c>
      <c r="AB53" s="40">
        <v>0</v>
      </c>
      <c r="AD53" s="21"/>
      <c r="AE53" s="40">
        <v>0</v>
      </c>
    </row>
    <row r="54" spans="2:32" x14ac:dyDescent="0.2">
      <c r="C54" s="34" t="s">
        <v>12</v>
      </c>
      <c r="D54" s="37">
        <f t="shared" ref="D54:P54" si="35">$C$2*$E$2</f>
        <v>40000</v>
      </c>
      <c r="E54" s="37">
        <f t="shared" si="35"/>
        <v>40000</v>
      </c>
      <c r="F54" s="37">
        <f t="shared" si="35"/>
        <v>40000</v>
      </c>
      <c r="G54" s="37">
        <f t="shared" si="35"/>
        <v>40000</v>
      </c>
      <c r="H54" s="37">
        <f t="shared" si="35"/>
        <v>40000</v>
      </c>
      <c r="I54" s="37">
        <f t="shared" si="35"/>
        <v>40000</v>
      </c>
      <c r="J54" s="81">
        <f t="shared" si="35"/>
        <v>40000</v>
      </c>
      <c r="K54" s="81">
        <f t="shared" si="35"/>
        <v>40000</v>
      </c>
      <c r="L54" s="81">
        <f t="shared" si="35"/>
        <v>40000</v>
      </c>
      <c r="M54" s="81">
        <f t="shared" si="35"/>
        <v>40000</v>
      </c>
      <c r="N54" s="81">
        <f t="shared" si="35"/>
        <v>40000</v>
      </c>
      <c r="O54" s="81">
        <f t="shared" si="35"/>
        <v>40000</v>
      </c>
      <c r="P54" s="81">
        <f t="shared" si="35"/>
        <v>40000</v>
      </c>
      <c r="Q54" s="4">
        <v>43354</v>
      </c>
      <c r="R54" s="38">
        <v>41794</v>
      </c>
      <c r="S54" s="38">
        <v>43077</v>
      </c>
      <c r="T54" s="38">
        <v>44155</v>
      </c>
      <c r="U54" s="4">
        <v>45808</v>
      </c>
      <c r="V54" s="5">
        <v>54442</v>
      </c>
      <c r="W54" s="41">
        <v>53779</v>
      </c>
      <c r="X54" s="41">
        <v>46131</v>
      </c>
      <c r="Y54" s="41">
        <v>47786</v>
      </c>
      <c r="Z54" s="41">
        <v>49125</v>
      </c>
      <c r="AA54" s="41">
        <v>50606</v>
      </c>
      <c r="AB54" s="41">
        <v>46246</v>
      </c>
      <c r="AD54" s="37"/>
      <c r="AE54" s="41">
        <v>55886</v>
      </c>
      <c r="AF54" s="37">
        <v>42500</v>
      </c>
    </row>
    <row r="55" spans="2:32" x14ac:dyDescent="0.2">
      <c r="C55" s="34" t="s">
        <v>13</v>
      </c>
      <c r="D55" s="21"/>
      <c r="E55" s="21"/>
      <c r="F55" s="21"/>
      <c r="G55" s="21"/>
      <c r="H55" s="21"/>
      <c r="I55" s="21"/>
      <c r="J55" s="25"/>
      <c r="K55" s="25"/>
      <c r="L55" s="25"/>
      <c r="M55" s="25"/>
      <c r="N55" s="25"/>
      <c r="O55" s="25"/>
      <c r="P55" s="25"/>
      <c r="Q55" s="38">
        <v>44315</v>
      </c>
      <c r="R55" s="38">
        <v>43075</v>
      </c>
      <c r="S55" s="38">
        <v>45181</v>
      </c>
      <c r="T55" s="38">
        <v>45234</v>
      </c>
      <c r="U55" s="4">
        <v>47279</v>
      </c>
      <c r="V55" s="5">
        <v>58212</v>
      </c>
      <c r="W55" s="41">
        <v>57360</v>
      </c>
      <c r="X55" s="41">
        <v>50105</v>
      </c>
      <c r="Y55" s="41">
        <v>50314</v>
      </c>
      <c r="Z55" s="41">
        <v>51859</v>
      </c>
      <c r="AA55" s="41">
        <v>53600</v>
      </c>
      <c r="AB55" s="41">
        <v>48436</v>
      </c>
      <c r="AD55" s="21"/>
      <c r="AE55" s="41">
        <v>59396</v>
      </c>
    </row>
    <row r="56" spans="2:32" x14ac:dyDescent="0.2">
      <c r="C56" s="34" t="s">
        <v>14</v>
      </c>
      <c r="D56" s="21"/>
      <c r="E56" s="21"/>
      <c r="F56" s="21"/>
      <c r="G56" s="21"/>
      <c r="H56" s="21"/>
      <c r="I56" s="21"/>
      <c r="J56" s="25"/>
      <c r="K56" s="25"/>
      <c r="L56" s="25"/>
      <c r="M56" s="25"/>
      <c r="N56" s="25"/>
      <c r="O56" s="25"/>
      <c r="P56" s="25"/>
      <c r="Q56" s="38">
        <v>39883</v>
      </c>
      <c r="R56" s="38">
        <v>37680</v>
      </c>
      <c r="S56" s="38">
        <v>38930</v>
      </c>
      <c r="T56" s="4">
        <v>40000</v>
      </c>
      <c r="U56" s="4">
        <v>40000</v>
      </c>
      <c r="V56" s="5">
        <v>40000</v>
      </c>
      <c r="W56" s="5">
        <v>40000</v>
      </c>
      <c r="X56" s="5">
        <v>40000</v>
      </c>
      <c r="Y56" s="5">
        <v>40000</v>
      </c>
      <c r="Z56" s="5">
        <v>40000</v>
      </c>
      <c r="AA56" s="5">
        <v>40000</v>
      </c>
      <c r="AB56" s="5">
        <v>40000</v>
      </c>
      <c r="AD56" s="21"/>
      <c r="AE56" s="5">
        <v>42500</v>
      </c>
    </row>
    <row r="57" spans="2:32" x14ac:dyDescent="0.2">
      <c r="D57" s="21"/>
      <c r="E57" s="21"/>
      <c r="F57" s="21"/>
      <c r="G57" s="21"/>
      <c r="H57" s="21"/>
      <c r="I57" s="21"/>
      <c r="J57" s="25"/>
      <c r="K57" s="25"/>
      <c r="L57" s="25"/>
      <c r="M57" s="25"/>
      <c r="N57" s="25"/>
      <c r="O57" s="25"/>
      <c r="P57" s="25"/>
      <c r="Q57" s="22"/>
      <c r="R57" s="22"/>
      <c r="S57" s="22"/>
      <c r="T57" s="22"/>
      <c r="U57" s="22"/>
      <c r="V57" s="23"/>
      <c r="W57" s="23"/>
      <c r="X57" s="23"/>
      <c r="Y57" s="23"/>
      <c r="Z57" s="23"/>
      <c r="AA57" s="23"/>
      <c r="AB57" s="23"/>
      <c r="AD57" s="21"/>
      <c r="AE57" s="23"/>
    </row>
    <row r="58" spans="2:32" x14ac:dyDescent="0.2">
      <c r="B58" s="10">
        <f t="shared" ref="B58:X58" si="36">B9</f>
        <v>1965</v>
      </c>
      <c r="C58" s="10">
        <f t="shared" si="36"/>
        <v>11</v>
      </c>
      <c r="D58" s="26">
        <f t="shared" si="36"/>
        <v>-166.76</v>
      </c>
      <c r="E58" s="26">
        <f t="shared" si="36"/>
        <v>305.94499999999999</v>
      </c>
      <c r="F58" s="21">
        <f>F9</f>
        <v>926.88099999999997</v>
      </c>
      <c r="G58" s="21">
        <f t="shared" si="36"/>
        <v>957.44500000000005</v>
      </c>
      <c r="H58" s="21">
        <f>H9</f>
        <v>862.34500000000003</v>
      </c>
      <c r="I58" s="21">
        <f>I9</f>
        <v>746.34799999999996</v>
      </c>
      <c r="J58" s="25">
        <f t="shared" ref="J58" si="37">J9</f>
        <v>734.53399999999999</v>
      </c>
      <c r="K58" s="25">
        <f t="shared" si="36"/>
        <v>928.42399999999998</v>
      </c>
      <c r="L58" s="25">
        <f t="shared" si="36"/>
        <v>685.43499999999995</v>
      </c>
      <c r="M58" s="25">
        <f>M9</f>
        <v>629.976</v>
      </c>
      <c r="N58" s="25">
        <f>N9</f>
        <v>1007.513</v>
      </c>
      <c r="O58" s="25">
        <f>O9</f>
        <v>1040.586</v>
      </c>
      <c r="P58" s="25">
        <f>P9</f>
        <v>808.19</v>
      </c>
      <c r="Q58" s="15">
        <f t="shared" si="36"/>
        <v>461.553</v>
      </c>
      <c r="R58" s="22">
        <f>R9</f>
        <v>879.54100000000005</v>
      </c>
      <c r="S58" s="15">
        <f t="shared" si="36"/>
        <v>891.06399999999996</v>
      </c>
      <c r="T58" s="22">
        <f>T9</f>
        <v>873.59100000000001</v>
      </c>
      <c r="U58" s="22">
        <f>U9</f>
        <v>792.678</v>
      </c>
      <c r="V58" s="23">
        <f t="shared" ref="V58" si="38">V9</f>
        <v>987.37599999999998</v>
      </c>
      <c r="W58" s="16">
        <f t="shared" si="36"/>
        <v>1104.963</v>
      </c>
      <c r="X58" s="99">
        <f t="shared" si="36"/>
        <v>576.72</v>
      </c>
      <c r="Y58" s="99">
        <f>Y9</f>
        <v>735.78</v>
      </c>
      <c r="Z58" s="16">
        <f>Z9</f>
        <v>968.22900000000004</v>
      </c>
      <c r="AA58" s="16">
        <f>AA9</f>
        <v>1027.771</v>
      </c>
      <c r="AB58" s="99">
        <f>AB9</f>
        <v>809.279</v>
      </c>
      <c r="AD58" s="21"/>
      <c r="AE58" s="23">
        <f t="shared" ref="AE58" si="39">AE9</f>
        <v>895.98</v>
      </c>
    </row>
    <row r="59" spans="2:32" x14ac:dyDescent="0.2">
      <c r="C59" s="34" t="s">
        <v>9</v>
      </c>
      <c r="D59" s="21"/>
      <c r="E59" s="21"/>
      <c r="F59" s="21"/>
      <c r="G59" s="21"/>
      <c r="H59" s="21"/>
      <c r="I59" s="21"/>
      <c r="J59" s="25"/>
      <c r="K59" s="25"/>
      <c r="L59" s="25"/>
      <c r="M59" s="25"/>
      <c r="N59" s="25"/>
      <c r="O59" s="25"/>
      <c r="P59" s="25"/>
      <c r="Q59" s="39">
        <v>227</v>
      </c>
      <c r="R59" s="39">
        <v>91</v>
      </c>
      <c r="S59" s="39">
        <v>91</v>
      </c>
      <c r="T59" s="39">
        <v>351</v>
      </c>
      <c r="U59" s="39">
        <v>322</v>
      </c>
      <c r="V59" s="40">
        <v>255</v>
      </c>
      <c r="W59" s="40">
        <v>167</v>
      </c>
      <c r="X59" s="40">
        <v>37</v>
      </c>
      <c r="Y59" s="40">
        <v>283</v>
      </c>
      <c r="Z59" s="40">
        <v>37</v>
      </c>
      <c r="AA59" s="40">
        <v>222</v>
      </c>
      <c r="AB59" s="40">
        <v>247</v>
      </c>
      <c r="AD59" s="21"/>
      <c r="AE59" s="40">
        <v>255</v>
      </c>
    </row>
    <row r="60" spans="2:32" x14ac:dyDescent="0.2">
      <c r="C60" s="34" t="s">
        <v>10</v>
      </c>
      <c r="D60" s="21"/>
      <c r="E60" s="21"/>
      <c r="F60" s="21"/>
      <c r="G60" s="21"/>
      <c r="H60" s="21"/>
      <c r="I60" s="21"/>
      <c r="J60" s="25"/>
      <c r="K60" s="25"/>
      <c r="L60" s="25"/>
      <c r="M60" s="25"/>
      <c r="N60" s="25"/>
      <c r="O60" s="25"/>
      <c r="P60" s="25"/>
      <c r="Q60" s="39">
        <v>0</v>
      </c>
      <c r="R60" s="39">
        <v>268</v>
      </c>
      <c r="S60" s="39">
        <v>268</v>
      </c>
      <c r="T60" s="39">
        <v>0</v>
      </c>
      <c r="U60" s="39">
        <v>0</v>
      </c>
      <c r="V60" s="40">
        <v>0</v>
      </c>
      <c r="W60" s="40">
        <v>100</v>
      </c>
      <c r="X60" s="40">
        <v>303</v>
      </c>
      <c r="Y60" s="40">
        <v>0</v>
      </c>
      <c r="Z60" s="40">
        <v>300</v>
      </c>
      <c r="AA60" s="40">
        <v>104</v>
      </c>
      <c r="AB60" s="40">
        <v>99</v>
      </c>
      <c r="AD60" s="21"/>
      <c r="AE60" s="40">
        <v>0</v>
      </c>
    </row>
    <row r="61" spans="2:32" x14ac:dyDescent="0.2">
      <c r="C61" s="34" t="s">
        <v>11</v>
      </c>
      <c r="D61" s="21"/>
      <c r="E61" s="21"/>
      <c r="F61" s="21"/>
      <c r="G61" s="21"/>
      <c r="H61" s="21"/>
      <c r="I61" s="21"/>
      <c r="J61" s="25"/>
      <c r="K61" s="25"/>
      <c r="L61" s="25"/>
      <c r="M61" s="25"/>
      <c r="N61" s="25"/>
      <c r="O61" s="25"/>
      <c r="P61" s="25"/>
      <c r="Q61" s="39">
        <f t="shared" ref="Q61:Y61" si="40">360-(Q59+Q60)</f>
        <v>133</v>
      </c>
      <c r="R61" s="39">
        <f t="shared" si="40"/>
        <v>1</v>
      </c>
      <c r="S61" s="39">
        <f t="shared" si="40"/>
        <v>1</v>
      </c>
      <c r="T61" s="39">
        <f t="shared" si="40"/>
        <v>9</v>
      </c>
      <c r="U61" s="39">
        <f t="shared" si="40"/>
        <v>38</v>
      </c>
      <c r="V61" s="95">
        <f t="shared" si="40"/>
        <v>105</v>
      </c>
      <c r="W61" s="95">
        <f t="shared" si="40"/>
        <v>93</v>
      </c>
      <c r="X61" s="40">
        <f t="shared" si="40"/>
        <v>20</v>
      </c>
      <c r="Y61" s="95">
        <f t="shared" si="40"/>
        <v>77</v>
      </c>
      <c r="Z61" s="40">
        <f>360-(Z59+Z60)</f>
        <v>23</v>
      </c>
      <c r="AA61" s="98">
        <f>360-(AA59+AA60)</f>
        <v>34</v>
      </c>
      <c r="AB61" s="42">
        <f>360-(AB59+AB60)</f>
        <v>14</v>
      </c>
      <c r="AD61" s="21"/>
      <c r="AE61" s="95">
        <f t="shared" ref="AE61" si="41">360-(AE59+AE60)</f>
        <v>105</v>
      </c>
    </row>
    <row r="62" spans="2:32" x14ac:dyDescent="0.2">
      <c r="C62" s="34" t="s">
        <v>19</v>
      </c>
      <c r="D62" s="21"/>
      <c r="E62" s="21"/>
      <c r="F62" s="21"/>
      <c r="G62" s="21"/>
      <c r="H62" s="21"/>
      <c r="I62" s="21"/>
      <c r="J62" s="25"/>
      <c r="K62" s="25"/>
      <c r="L62" s="25"/>
      <c r="M62" s="25"/>
      <c r="N62" s="25"/>
      <c r="O62" s="25"/>
      <c r="P62" s="25"/>
      <c r="Q62" s="39">
        <v>7</v>
      </c>
      <c r="R62" s="39">
        <v>0</v>
      </c>
      <c r="S62" s="39">
        <v>0</v>
      </c>
      <c r="T62" s="39">
        <v>0</v>
      </c>
      <c r="U62" s="39">
        <v>0</v>
      </c>
      <c r="V62" s="95">
        <v>33</v>
      </c>
      <c r="W62" s="95">
        <v>22</v>
      </c>
      <c r="X62" s="40">
        <v>0</v>
      </c>
      <c r="Y62" s="40">
        <v>3</v>
      </c>
      <c r="Z62" s="40">
        <v>0</v>
      </c>
      <c r="AA62" s="40">
        <v>0</v>
      </c>
      <c r="AB62" s="40">
        <v>0</v>
      </c>
      <c r="AD62" s="21"/>
      <c r="AE62" s="95">
        <v>30</v>
      </c>
    </row>
    <row r="63" spans="2:32" x14ac:dyDescent="0.2">
      <c r="C63" s="34" t="s">
        <v>12</v>
      </c>
      <c r="D63" s="37">
        <f t="shared" ref="D63:P63" si="42">$C$2*$E$2</f>
        <v>40000</v>
      </c>
      <c r="E63" s="37">
        <f t="shared" si="42"/>
        <v>40000</v>
      </c>
      <c r="F63" s="37">
        <f t="shared" si="42"/>
        <v>40000</v>
      </c>
      <c r="G63" s="37">
        <f t="shared" si="42"/>
        <v>40000</v>
      </c>
      <c r="H63" s="37">
        <f t="shared" si="42"/>
        <v>40000</v>
      </c>
      <c r="I63" s="37">
        <f t="shared" si="42"/>
        <v>40000</v>
      </c>
      <c r="J63" s="81">
        <f t="shared" si="42"/>
        <v>40000</v>
      </c>
      <c r="K63" s="81">
        <f t="shared" si="42"/>
        <v>40000</v>
      </c>
      <c r="L63" s="81">
        <f t="shared" si="42"/>
        <v>40000</v>
      </c>
      <c r="M63" s="81">
        <f t="shared" si="42"/>
        <v>40000</v>
      </c>
      <c r="N63" s="81">
        <f t="shared" si="42"/>
        <v>40000</v>
      </c>
      <c r="O63" s="81">
        <f t="shared" si="42"/>
        <v>40000</v>
      </c>
      <c r="P63" s="81">
        <f t="shared" si="42"/>
        <v>40000</v>
      </c>
      <c r="Q63" s="38">
        <v>38444</v>
      </c>
      <c r="R63" s="38">
        <v>40971</v>
      </c>
      <c r="S63" s="4">
        <v>41341</v>
      </c>
      <c r="T63" s="38">
        <v>39900</v>
      </c>
      <c r="U63" s="38">
        <v>39578</v>
      </c>
      <c r="V63" s="94">
        <v>38467</v>
      </c>
      <c r="W63" s="96">
        <v>39625</v>
      </c>
      <c r="X63" s="5">
        <v>42060</v>
      </c>
      <c r="Y63" s="96">
        <v>39111</v>
      </c>
      <c r="Z63" s="41">
        <v>41356</v>
      </c>
      <c r="AA63" s="41">
        <v>41132</v>
      </c>
      <c r="AB63" s="41">
        <v>40205</v>
      </c>
      <c r="AD63" s="37"/>
      <c r="AE63" s="96">
        <v>40906</v>
      </c>
      <c r="AF63" s="37">
        <v>42500</v>
      </c>
    </row>
    <row r="64" spans="2:32" x14ac:dyDescent="0.2">
      <c r="C64" s="34" t="s">
        <v>13</v>
      </c>
      <c r="D64" s="21"/>
      <c r="E64" s="21"/>
      <c r="F64" s="21"/>
      <c r="G64" s="21"/>
      <c r="H64" s="21"/>
      <c r="I64" s="21"/>
      <c r="J64" s="25"/>
      <c r="K64" s="25"/>
      <c r="L64" s="25"/>
      <c r="M64" s="25"/>
      <c r="N64" s="25"/>
      <c r="O64" s="25"/>
      <c r="P64" s="25"/>
      <c r="Q64" s="38">
        <v>40000</v>
      </c>
      <c r="R64" s="38">
        <v>42185</v>
      </c>
      <c r="S64" s="38">
        <v>42953</v>
      </c>
      <c r="T64" s="38">
        <v>40000</v>
      </c>
      <c r="U64" s="38">
        <v>40000</v>
      </c>
      <c r="V64" s="94">
        <v>40000</v>
      </c>
      <c r="W64" s="41">
        <v>44419</v>
      </c>
      <c r="X64" s="41">
        <v>43235</v>
      </c>
      <c r="Y64" s="94">
        <v>40000</v>
      </c>
      <c r="Z64" s="41">
        <v>45679</v>
      </c>
      <c r="AA64" s="41">
        <v>45440</v>
      </c>
      <c r="AB64" s="96">
        <v>41322</v>
      </c>
      <c r="AD64" s="21"/>
      <c r="AE64" s="94">
        <v>42500</v>
      </c>
    </row>
    <row r="65" spans="2:32" x14ac:dyDescent="0.2">
      <c r="C65" s="34" t="s">
        <v>14</v>
      </c>
      <c r="D65" s="21"/>
      <c r="E65" s="21"/>
      <c r="F65" s="21"/>
      <c r="G65" s="21"/>
      <c r="H65" s="21"/>
      <c r="I65" s="21"/>
      <c r="J65" s="25"/>
      <c r="K65" s="25"/>
      <c r="L65" s="25"/>
      <c r="M65" s="25"/>
      <c r="N65" s="25"/>
      <c r="O65" s="25"/>
      <c r="P65" s="25"/>
      <c r="Q65" s="38">
        <v>32000</v>
      </c>
      <c r="R65" s="4">
        <v>36000</v>
      </c>
      <c r="S65" s="4">
        <v>36000</v>
      </c>
      <c r="T65" s="4">
        <v>36000</v>
      </c>
      <c r="U65" s="4">
        <v>36000</v>
      </c>
      <c r="V65" s="94">
        <v>32000</v>
      </c>
      <c r="W65" s="94">
        <v>32000</v>
      </c>
      <c r="X65" s="5">
        <v>36942</v>
      </c>
      <c r="Y65" s="94">
        <v>32000</v>
      </c>
      <c r="Z65" s="96">
        <v>36050</v>
      </c>
      <c r="AA65" s="96">
        <v>36000</v>
      </c>
      <c r="AB65" s="96">
        <v>36000</v>
      </c>
      <c r="AD65" s="21"/>
      <c r="AE65" s="94">
        <v>34000</v>
      </c>
    </row>
    <row r="66" spans="2:32" x14ac:dyDescent="0.2">
      <c r="D66" s="21"/>
      <c r="E66" s="21"/>
      <c r="F66" s="21"/>
      <c r="G66" s="21"/>
      <c r="H66" s="21"/>
      <c r="I66" s="21"/>
      <c r="J66" s="25"/>
      <c r="K66" s="25"/>
      <c r="L66" s="25"/>
      <c r="M66" s="25"/>
      <c r="N66" s="25"/>
      <c r="O66" s="25"/>
      <c r="P66" s="25"/>
      <c r="Q66" s="22"/>
      <c r="R66" s="22"/>
      <c r="S66" s="22"/>
      <c r="T66" s="22"/>
      <c r="U66" s="22"/>
      <c r="V66" s="23"/>
      <c r="W66" s="23"/>
      <c r="X66" s="23"/>
      <c r="Y66" s="23"/>
      <c r="Z66" s="23"/>
      <c r="AA66" s="23"/>
      <c r="AB66" s="23"/>
      <c r="AD66" s="21"/>
      <c r="AE66" s="23"/>
    </row>
    <row r="67" spans="2:32" x14ac:dyDescent="0.2">
      <c r="B67" s="10">
        <f t="shared" ref="B67:X67" si="43">B11</f>
        <v>1973</v>
      </c>
      <c r="C67" s="10">
        <f t="shared" si="43"/>
        <v>7</v>
      </c>
      <c r="D67" s="21">
        <f t="shared" si="43"/>
        <v>968.73699999999997</v>
      </c>
      <c r="E67" s="19">
        <f t="shared" si="43"/>
        <v>1010.838</v>
      </c>
      <c r="F67" s="21">
        <f>F11</f>
        <v>837.32100000000003</v>
      </c>
      <c r="G67" s="21">
        <f t="shared" si="43"/>
        <v>873.24400000000003</v>
      </c>
      <c r="H67" s="21">
        <f>H11</f>
        <v>968.327</v>
      </c>
      <c r="I67" s="21">
        <f>I11</f>
        <v>1055.1579999999999</v>
      </c>
      <c r="J67" s="25">
        <f t="shared" ref="J67" si="44">J11</f>
        <v>4978.9189999999999</v>
      </c>
      <c r="K67" s="25">
        <f t="shared" si="43"/>
        <v>5578.9639999999999</v>
      </c>
      <c r="L67" s="25">
        <f t="shared" si="43"/>
        <v>2088.6869999999999</v>
      </c>
      <c r="M67" s="25">
        <f>M11</f>
        <v>2784.2860000000001</v>
      </c>
      <c r="N67" s="25">
        <f>N11</f>
        <v>4007.72</v>
      </c>
      <c r="O67" s="25">
        <f>O11</f>
        <v>4608.7749999999996</v>
      </c>
      <c r="P67" s="25">
        <f>P11</f>
        <v>2740.8319999999999</v>
      </c>
      <c r="Q67" s="15">
        <f t="shared" si="43"/>
        <v>1008.116</v>
      </c>
      <c r="R67" s="22">
        <f>R11</f>
        <v>778.077</v>
      </c>
      <c r="S67" s="22">
        <f t="shared" si="43"/>
        <v>783.39300000000003</v>
      </c>
      <c r="T67" s="22">
        <f>T11</f>
        <v>861.46500000000003</v>
      </c>
      <c r="U67" s="15">
        <f>U11</f>
        <v>926.85799999999995</v>
      </c>
      <c r="V67" s="23">
        <f t="shared" ref="V67" si="45">V11</f>
        <v>3137.962</v>
      </c>
      <c r="W67" s="16">
        <f t="shared" si="43"/>
        <v>3430.922</v>
      </c>
      <c r="X67" s="23">
        <f t="shared" si="43"/>
        <v>1245.867</v>
      </c>
      <c r="Y67" s="23">
        <f>Y11</f>
        <v>1910.9659999999999</v>
      </c>
      <c r="Z67" s="23">
        <f>Z11</f>
        <v>2483.98</v>
      </c>
      <c r="AA67" s="23">
        <f>AA11</f>
        <v>2848.627</v>
      </c>
      <c r="AB67" s="23">
        <f>AB11</f>
        <v>1773.989</v>
      </c>
      <c r="AD67" s="21"/>
      <c r="AE67" s="23">
        <f t="shared" ref="AE67" si="46">AE11</f>
        <v>3097.93</v>
      </c>
    </row>
    <row r="68" spans="2:32" x14ac:dyDescent="0.2">
      <c r="C68" s="34" t="s">
        <v>9</v>
      </c>
      <c r="D68" s="21"/>
      <c r="E68" s="21"/>
      <c r="F68" s="21"/>
      <c r="G68" s="21"/>
      <c r="H68" s="21"/>
      <c r="I68" s="21"/>
      <c r="J68" s="25"/>
      <c r="K68" s="25"/>
      <c r="L68" s="25"/>
      <c r="M68" s="25"/>
      <c r="N68" s="25"/>
      <c r="O68" s="25"/>
      <c r="P68" s="25"/>
      <c r="Q68" s="39">
        <v>1</v>
      </c>
      <c r="R68" s="39">
        <v>79</v>
      </c>
      <c r="S68" s="39">
        <v>79</v>
      </c>
      <c r="T68" s="39">
        <v>1</v>
      </c>
      <c r="U68" s="39">
        <v>1</v>
      </c>
      <c r="V68" s="40">
        <v>1</v>
      </c>
      <c r="W68" s="40">
        <v>114</v>
      </c>
      <c r="X68" s="40">
        <v>8</v>
      </c>
      <c r="Y68" s="40">
        <v>1</v>
      </c>
      <c r="Z68" s="40">
        <v>23</v>
      </c>
      <c r="AA68" s="40">
        <v>24</v>
      </c>
      <c r="AB68" s="40">
        <v>23</v>
      </c>
      <c r="AD68" s="21"/>
      <c r="AE68" s="40">
        <v>116</v>
      </c>
    </row>
    <row r="69" spans="2:32" x14ac:dyDescent="0.2">
      <c r="C69" s="34" t="s">
        <v>10</v>
      </c>
      <c r="D69" s="21"/>
      <c r="E69" s="21"/>
      <c r="F69" s="21"/>
      <c r="G69" s="21"/>
      <c r="H69" s="21"/>
      <c r="I69" s="21"/>
      <c r="J69" s="25"/>
      <c r="K69" s="25"/>
      <c r="L69" s="25"/>
      <c r="M69" s="25"/>
      <c r="N69" s="25"/>
      <c r="O69" s="25"/>
      <c r="P69" s="25"/>
      <c r="Q69" s="39">
        <v>301</v>
      </c>
      <c r="R69" s="39">
        <v>276</v>
      </c>
      <c r="S69" s="39">
        <v>275</v>
      </c>
      <c r="T69" s="39">
        <v>349</v>
      </c>
      <c r="U69" s="39">
        <v>340</v>
      </c>
      <c r="V69" s="40">
        <v>317</v>
      </c>
      <c r="W69" s="40">
        <v>245</v>
      </c>
      <c r="X69" s="40">
        <v>346</v>
      </c>
      <c r="Y69" s="40">
        <v>359</v>
      </c>
      <c r="Z69" s="40">
        <v>333</v>
      </c>
      <c r="AA69" s="40">
        <v>336</v>
      </c>
      <c r="AB69" s="40">
        <v>327</v>
      </c>
      <c r="AD69" s="21"/>
      <c r="AE69" s="40">
        <v>243</v>
      </c>
    </row>
    <row r="70" spans="2:32" x14ac:dyDescent="0.2">
      <c r="C70" s="34" t="s">
        <v>11</v>
      </c>
      <c r="D70" s="21"/>
      <c r="E70" s="21"/>
      <c r="F70" s="21"/>
      <c r="G70" s="21"/>
      <c r="H70" s="21"/>
      <c r="I70" s="21"/>
      <c r="J70" s="25"/>
      <c r="K70" s="25"/>
      <c r="L70" s="25"/>
      <c r="M70" s="25"/>
      <c r="N70" s="25"/>
      <c r="O70" s="25"/>
      <c r="P70" s="25"/>
      <c r="Q70" s="39">
        <f t="shared" ref="Q70:AB70" si="47">360-(Q68+Q69)</f>
        <v>58</v>
      </c>
      <c r="R70" s="39">
        <f t="shared" si="47"/>
        <v>5</v>
      </c>
      <c r="S70" s="39">
        <f t="shared" si="47"/>
        <v>6</v>
      </c>
      <c r="T70" s="39">
        <f t="shared" si="47"/>
        <v>10</v>
      </c>
      <c r="U70" s="39">
        <f t="shared" si="47"/>
        <v>19</v>
      </c>
      <c r="V70" s="98">
        <f t="shared" ref="V70" si="48">360-(V68+V69)</f>
        <v>42</v>
      </c>
      <c r="W70" s="40">
        <f t="shared" si="47"/>
        <v>1</v>
      </c>
      <c r="X70" s="40">
        <f t="shared" si="47"/>
        <v>6</v>
      </c>
      <c r="Y70" s="40">
        <f t="shared" si="47"/>
        <v>0</v>
      </c>
      <c r="Z70" s="40">
        <f t="shared" si="47"/>
        <v>4</v>
      </c>
      <c r="AA70" s="40">
        <f t="shared" si="47"/>
        <v>0</v>
      </c>
      <c r="AB70" s="40">
        <f t="shared" si="47"/>
        <v>10</v>
      </c>
      <c r="AD70" s="21"/>
      <c r="AE70" s="40">
        <f t="shared" ref="AE70" si="49">360-(AE68+AE69)</f>
        <v>1</v>
      </c>
    </row>
    <row r="71" spans="2:32" x14ac:dyDescent="0.2">
      <c r="C71" s="34" t="s">
        <v>19</v>
      </c>
      <c r="D71" s="21"/>
      <c r="E71" s="21"/>
      <c r="F71" s="21"/>
      <c r="G71" s="21"/>
      <c r="H71" s="21"/>
      <c r="I71" s="21"/>
      <c r="J71" s="25"/>
      <c r="K71" s="25"/>
      <c r="L71" s="25"/>
      <c r="M71" s="25"/>
      <c r="N71" s="25"/>
      <c r="O71" s="25"/>
      <c r="P71" s="25"/>
      <c r="Q71" s="39">
        <v>2</v>
      </c>
      <c r="R71" s="39">
        <v>0</v>
      </c>
      <c r="S71" s="39">
        <v>0</v>
      </c>
      <c r="T71" s="39">
        <v>0</v>
      </c>
      <c r="U71" s="39">
        <v>0</v>
      </c>
      <c r="V71" s="40">
        <v>0</v>
      </c>
      <c r="W71" s="40">
        <v>0</v>
      </c>
      <c r="X71" s="40">
        <v>0</v>
      </c>
      <c r="Y71" s="40">
        <v>0</v>
      </c>
      <c r="Z71" s="40">
        <v>0</v>
      </c>
      <c r="AA71" s="40">
        <v>0</v>
      </c>
      <c r="AB71" s="40">
        <v>0</v>
      </c>
      <c r="AD71" s="21"/>
      <c r="AE71" s="40">
        <v>0</v>
      </c>
    </row>
    <row r="72" spans="2:32" x14ac:dyDescent="0.2">
      <c r="C72" s="34" t="s">
        <v>12</v>
      </c>
      <c r="D72" s="37">
        <f t="shared" ref="D72:P72" si="50">$C$2*$E$2</f>
        <v>40000</v>
      </c>
      <c r="E72" s="37">
        <f t="shared" si="50"/>
        <v>40000</v>
      </c>
      <c r="F72" s="37">
        <f t="shared" si="50"/>
        <v>40000</v>
      </c>
      <c r="G72" s="37">
        <f t="shared" si="50"/>
        <v>40000</v>
      </c>
      <c r="H72" s="37">
        <f t="shared" si="50"/>
        <v>40000</v>
      </c>
      <c r="I72" s="37">
        <f t="shared" si="50"/>
        <v>40000</v>
      </c>
      <c r="J72" s="81">
        <f t="shared" si="50"/>
        <v>40000</v>
      </c>
      <c r="K72" s="81">
        <f t="shared" si="50"/>
        <v>40000</v>
      </c>
      <c r="L72" s="81">
        <f t="shared" si="50"/>
        <v>40000</v>
      </c>
      <c r="M72" s="81">
        <f t="shared" si="50"/>
        <v>40000</v>
      </c>
      <c r="N72" s="81">
        <f t="shared" si="50"/>
        <v>40000</v>
      </c>
      <c r="O72" s="81">
        <f t="shared" si="50"/>
        <v>40000</v>
      </c>
      <c r="P72" s="81">
        <f t="shared" si="50"/>
        <v>40000</v>
      </c>
      <c r="Q72" s="4">
        <v>42273</v>
      </c>
      <c r="R72" s="38">
        <v>41559</v>
      </c>
      <c r="S72" s="38">
        <v>42308</v>
      </c>
      <c r="T72" s="38">
        <v>43278</v>
      </c>
      <c r="U72" s="4">
        <v>44233</v>
      </c>
      <c r="V72" s="41">
        <v>62510</v>
      </c>
      <c r="W72" s="5">
        <v>72347</v>
      </c>
      <c r="X72" s="96">
        <v>48205</v>
      </c>
      <c r="Y72" s="41">
        <v>56712</v>
      </c>
      <c r="Z72" s="41">
        <v>60793</v>
      </c>
      <c r="AA72" s="41">
        <v>65238</v>
      </c>
      <c r="AB72" s="41">
        <v>53709</v>
      </c>
      <c r="AD72" s="37"/>
      <c r="AE72" s="5">
        <v>72491</v>
      </c>
      <c r="AF72" s="37">
        <v>42500</v>
      </c>
    </row>
    <row r="73" spans="2:32" x14ac:dyDescent="0.2">
      <c r="C73" s="34" t="s">
        <v>13</v>
      </c>
      <c r="D73" s="21"/>
      <c r="E73" s="21"/>
      <c r="F73" s="21"/>
      <c r="G73" s="21"/>
      <c r="H73" s="21"/>
      <c r="I73" s="21"/>
      <c r="J73" s="25"/>
      <c r="K73" s="25"/>
      <c r="L73" s="25"/>
      <c r="M73" s="25"/>
      <c r="N73" s="25"/>
      <c r="O73" s="25"/>
      <c r="P73" s="25"/>
      <c r="Q73" s="4">
        <v>55351</v>
      </c>
      <c r="R73" s="38">
        <v>45245</v>
      </c>
      <c r="S73" s="38">
        <v>47616</v>
      </c>
      <c r="T73" s="38">
        <v>54026</v>
      </c>
      <c r="U73" s="38">
        <v>60017</v>
      </c>
      <c r="V73" s="41">
        <v>122141</v>
      </c>
      <c r="W73" s="5">
        <v>141520</v>
      </c>
      <c r="X73" s="41">
        <v>52610</v>
      </c>
      <c r="Y73" s="41">
        <v>92639</v>
      </c>
      <c r="Z73" s="41">
        <v>100840</v>
      </c>
      <c r="AA73" s="41">
        <v>115404</v>
      </c>
      <c r="AB73" s="41">
        <v>78886</v>
      </c>
      <c r="AD73" s="21"/>
      <c r="AE73" s="41">
        <v>136413</v>
      </c>
    </row>
    <row r="74" spans="2:32" x14ac:dyDescent="0.2">
      <c r="C74" s="34" t="s">
        <v>14</v>
      </c>
      <c r="D74" s="21"/>
      <c r="E74" s="21"/>
      <c r="F74" s="21"/>
      <c r="G74" s="21"/>
      <c r="H74" s="21"/>
      <c r="I74" s="21"/>
      <c r="J74" s="25"/>
      <c r="K74" s="25"/>
      <c r="L74" s="25"/>
      <c r="M74" s="25"/>
      <c r="N74" s="25"/>
      <c r="O74" s="25"/>
      <c r="P74" s="25"/>
      <c r="Q74" s="38">
        <v>32144</v>
      </c>
      <c r="R74" s="38">
        <v>36612</v>
      </c>
      <c r="S74" s="4">
        <v>37104</v>
      </c>
      <c r="T74" s="38">
        <v>36175</v>
      </c>
      <c r="U74" s="38">
        <v>36368</v>
      </c>
      <c r="V74" s="96">
        <v>37335</v>
      </c>
      <c r="W74" s="96">
        <v>36000</v>
      </c>
      <c r="X74" s="41">
        <v>39527</v>
      </c>
      <c r="Y74" s="5">
        <v>40000</v>
      </c>
      <c r="Z74" s="41">
        <v>38899</v>
      </c>
      <c r="AA74" s="5">
        <v>40000</v>
      </c>
      <c r="AB74" s="41">
        <v>39897</v>
      </c>
      <c r="AD74" s="21"/>
      <c r="AE74" s="41">
        <v>38250</v>
      </c>
    </row>
    <row r="75" spans="2:32" x14ac:dyDescent="0.2">
      <c r="D75" s="21"/>
      <c r="E75" s="21"/>
      <c r="F75" s="21"/>
      <c r="G75" s="21"/>
      <c r="H75" s="21"/>
      <c r="I75" s="21"/>
      <c r="J75" s="25"/>
      <c r="K75" s="25"/>
      <c r="L75" s="25"/>
      <c r="M75" s="25"/>
      <c r="N75" s="25"/>
      <c r="O75" s="25"/>
      <c r="P75" s="25"/>
      <c r="Q75" s="22"/>
      <c r="R75" s="22"/>
      <c r="S75" s="22"/>
      <c r="T75" s="22"/>
      <c r="U75" s="22"/>
      <c r="V75" s="23"/>
      <c r="W75" s="23"/>
      <c r="X75" s="23"/>
      <c r="Y75" s="23"/>
      <c r="Z75" s="23"/>
      <c r="AA75" s="23"/>
      <c r="AB75" s="23"/>
      <c r="AD75" s="21"/>
      <c r="AE75" s="23"/>
    </row>
    <row r="76" spans="2:32" x14ac:dyDescent="0.2">
      <c r="B76" s="10">
        <f t="shared" ref="B76:X76" si="51">B12</f>
        <v>1974</v>
      </c>
      <c r="C76" s="10">
        <f t="shared" si="51"/>
        <v>3</v>
      </c>
      <c r="D76" s="19">
        <f t="shared" si="51"/>
        <v>1699.223</v>
      </c>
      <c r="E76" s="19">
        <f t="shared" si="51"/>
        <v>1453.819</v>
      </c>
      <c r="F76" s="21">
        <f>F12</f>
        <v>939.28</v>
      </c>
      <c r="G76" s="21">
        <f t="shared" si="51"/>
        <v>1010.6079999999999</v>
      </c>
      <c r="H76" s="21">
        <f>H12</f>
        <v>1214.4580000000001</v>
      </c>
      <c r="I76" s="21">
        <f>I12</f>
        <v>1430.069</v>
      </c>
      <c r="J76" s="25">
        <f t="shared" ref="J76" si="52">J12</f>
        <v>8821.9110000000001</v>
      </c>
      <c r="K76" s="25">
        <f t="shared" si="51"/>
        <v>9614.67</v>
      </c>
      <c r="L76" s="25">
        <f t="shared" si="51"/>
        <v>1926.817</v>
      </c>
      <c r="M76" s="25">
        <f>M12</f>
        <v>4934.1989999999996</v>
      </c>
      <c r="N76" s="25">
        <f>N12</f>
        <v>5174.9579999999996</v>
      </c>
      <c r="O76" s="25">
        <f>O12</f>
        <v>6530.2520000000004</v>
      </c>
      <c r="P76" s="25">
        <f>P12</f>
        <v>3524.9789999999998</v>
      </c>
      <c r="Q76" s="15">
        <f t="shared" si="51"/>
        <v>1268.1010000000001</v>
      </c>
      <c r="R76" s="22">
        <f>R12</f>
        <v>861.67700000000002</v>
      </c>
      <c r="S76" s="22">
        <f t="shared" si="51"/>
        <v>880.524</v>
      </c>
      <c r="T76" s="22">
        <f>T12</f>
        <v>1012.347</v>
      </c>
      <c r="U76" s="15">
        <f>U12</f>
        <v>1138.9829999999999</v>
      </c>
      <c r="V76" s="23">
        <f t="shared" ref="V76" si="53">V12</f>
        <v>4565.8040000000001</v>
      </c>
      <c r="W76" s="16">
        <f t="shared" si="51"/>
        <v>4931.1469999999999</v>
      </c>
      <c r="X76" s="23">
        <f t="shared" si="51"/>
        <v>1345.06</v>
      </c>
      <c r="Y76" s="23">
        <f>Y12</f>
        <v>2661.5520000000001</v>
      </c>
      <c r="Z76" s="23">
        <f>Z12</f>
        <v>2971.6970000000001</v>
      </c>
      <c r="AA76" s="23">
        <f>AA12</f>
        <v>3566.1750000000002</v>
      </c>
      <c r="AB76" s="23">
        <f>AB12</f>
        <v>2108.6880000000001</v>
      </c>
      <c r="AD76" s="21"/>
      <c r="AE76" s="23">
        <f t="shared" ref="AE76" si="54">AE12</f>
        <v>4493.6170000000002</v>
      </c>
    </row>
    <row r="77" spans="2:32" x14ac:dyDescent="0.2">
      <c r="C77" s="34" t="s">
        <v>9</v>
      </c>
      <c r="D77" s="21"/>
      <c r="E77" s="21"/>
      <c r="F77" s="21"/>
      <c r="G77" s="21"/>
      <c r="H77" s="21"/>
      <c r="I77" s="21"/>
      <c r="J77" s="25"/>
      <c r="K77" s="25"/>
      <c r="L77" s="25"/>
      <c r="M77" s="25"/>
      <c r="N77" s="25"/>
      <c r="O77" s="25"/>
      <c r="P77" s="25"/>
      <c r="Q77" s="39">
        <v>142</v>
      </c>
      <c r="R77" s="39">
        <v>71</v>
      </c>
      <c r="S77" s="39">
        <v>71</v>
      </c>
      <c r="T77" s="39">
        <v>81</v>
      </c>
      <c r="U77" s="39">
        <v>149</v>
      </c>
      <c r="V77" s="40">
        <v>14</v>
      </c>
      <c r="W77" s="40">
        <v>14</v>
      </c>
      <c r="X77" s="40">
        <v>1</v>
      </c>
      <c r="Y77" s="40">
        <v>13</v>
      </c>
      <c r="Z77" s="40">
        <v>14</v>
      </c>
      <c r="AA77" s="40">
        <v>14</v>
      </c>
      <c r="AB77" s="40">
        <v>14</v>
      </c>
      <c r="AD77" s="21"/>
      <c r="AE77" s="40">
        <v>14</v>
      </c>
    </row>
    <row r="78" spans="2:32" x14ac:dyDescent="0.2">
      <c r="C78" s="34" t="s">
        <v>10</v>
      </c>
      <c r="D78" s="21"/>
      <c r="E78" s="21"/>
      <c r="F78" s="21"/>
      <c r="G78" s="21"/>
      <c r="H78" s="21"/>
      <c r="I78" s="21"/>
      <c r="J78" s="25"/>
      <c r="K78" s="25"/>
      <c r="L78" s="25"/>
      <c r="M78" s="25"/>
      <c r="N78" s="25"/>
      <c r="O78" s="25"/>
      <c r="P78" s="25"/>
      <c r="Q78" s="39">
        <v>200</v>
      </c>
      <c r="R78" s="39">
        <v>284</v>
      </c>
      <c r="S78" s="39">
        <v>283</v>
      </c>
      <c r="T78" s="39">
        <v>275</v>
      </c>
      <c r="U78" s="39">
        <v>205</v>
      </c>
      <c r="V78" s="40">
        <v>346</v>
      </c>
      <c r="W78" s="40">
        <v>346</v>
      </c>
      <c r="X78" s="40">
        <v>353</v>
      </c>
      <c r="Y78" s="40">
        <v>347</v>
      </c>
      <c r="Z78" s="40">
        <v>346</v>
      </c>
      <c r="AA78" s="40">
        <v>346</v>
      </c>
      <c r="AB78" s="40">
        <v>346</v>
      </c>
      <c r="AD78" s="21"/>
      <c r="AE78" s="40">
        <v>346</v>
      </c>
    </row>
    <row r="79" spans="2:32" x14ac:dyDescent="0.2">
      <c r="C79" s="34" t="s">
        <v>11</v>
      </c>
      <c r="D79" s="21"/>
      <c r="E79" s="21"/>
      <c r="F79" s="21"/>
      <c r="G79" s="21"/>
      <c r="H79" s="21"/>
      <c r="I79" s="21"/>
      <c r="J79" s="25"/>
      <c r="K79" s="25"/>
      <c r="L79" s="25"/>
      <c r="M79" s="25"/>
      <c r="N79" s="25"/>
      <c r="O79" s="25"/>
      <c r="P79" s="25"/>
      <c r="Q79" s="39">
        <f t="shared" ref="Q79:AB79" si="55">360-(Q77+Q78)</f>
        <v>18</v>
      </c>
      <c r="R79" s="39">
        <f t="shared" si="55"/>
        <v>5</v>
      </c>
      <c r="S79" s="39">
        <f t="shared" si="55"/>
        <v>6</v>
      </c>
      <c r="T79" s="49">
        <f t="shared" si="55"/>
        <v>4</v>
      </c>
      <c r="U79" s="39">
        <f t="shared" si="55"/>
        <v>6</v>
      </c>
      <c r="V79" s="42">
        <f t="shared" ref="V79" si="56">360-(V77+V78)</f>
        <v>0</v>
      </c>
      <c r="W79" s="42">
        <f t="shared" si="55"/>
        <v>0</v>
      </c>
      <c r="X79" s="98">
        <f t="shared" si="55"/>
        <v>6</v>
      </c>
      <c r="Y79" s="40">
        <f t="shared" si="55"/>
        <v>0</v>
      </c>
      <c r="Z79" s="40">
        <f t="shared" si="55"/>
        <v>0</v>
      </c>
      <c r="AA79" s="40">
        <f t="shared" si="55"/>
        <v>0</v>
      </c>
      <c r="AB79" s="40">
        <f t="shared" si="55"/>
        <v>0</v>
      </c>
      <c r="AD79" s="21"/>
      <c r="AE79" s="42">
        <f t="shared" ref="AE79" si="57">360-(AE77+AE78)</f>
        <v>0</v>
      </c>
    </row>
    <row r="80" spans="2:32" x14ac:dyDescent="0.2">
      <c r="C80" s="34" t="s">
        <v>19</v>
      </c>
      <c r="D80" s="21"/>
      <c r="E80" s="21"/>
      <c r="F80" s="21"/>
      <c r="G80" s="21"/>
      <c r="H80" s="21"/>
      <c r="I80" s="21"/>
      <c r="J80" s="25"/>
      <c r="K80" s="25"/>
      <c r="L80" s="25"/>
      <c r="M80" s="25"/>
      <c r="N80" s="25"/>
      <c r="O80" s="25"/>
      <c r="P80" s="25"/>
      <c r="Q80" s="39">
        <v>0</v>
      </c>
      <c r="R80" s="39">
        <v>0</v>
      </c>
      <c r="S80" s="39">
        <v>0</v>
      </c>
      <c r="T80" s="39">
        <v>0</v>
      </c>
      <c r="U80" s="39">
        <v>0</v>
      </c>
      <c r="V80" s="42">
        <v>0</v>
      </c>
      <c r="W80" s="42">
        <v>0</v>
      </c>
      <c r="X80" s="40">
        <v>0</v>
      </c>
      <c r="Y80" s="42">
        <v>0</v>
      </c>
      <c r="Z80" s="42">
        <v>0</v>
      </c>
      <c r="AA80" s="42">
        <v>0</v>
      </c>
      <c r="AB80" s="40">
        <v>0</v>
      </c>
      <c r="AD80" s="21"/>
      <c r="AE80" s="42">
        <v>0</v>
      </c>
    </row>
    <row r="81" spans="2:32" x14ac:dyDescent="0.2">
      <c r="C81" s="34" t="s">
        <v>12</v>
      </c>
      <c r="D81" s="37">
        <f t="shared" ref="D81:P81" si="58">$C$2*$E$2</f>
        <v>40000</v>
      </c>
      <c r="E81" s="37">
        <f t="shared" si="58"/>
        <v>40000</v>
      </c>
      <c r="F81" s="37">
        <f t="shared" si="58"/>
        <v>40000</v>
      </c>
      <c r="G81" s="37">
        <f t="shared" si="58"/>
        <v>40000</v>
      </c>
      <c r="H81" s="37">
        <f t="shared" si="58"/>
        <v>40000</v>
      </c>
      <c r="I81" s="37">
        <f t="shared" si="58"/>
        <v>40000</v>
      </c>
      <c r="J81" s="81">
        <f t="shared" si="58"/>
        <v>40000</v>
      </c>
      <c r="K81" s="81">
        <f t="shared" si="58"/>
        <v>40000</v>
      </c>
      <c r="L81" s="81">
        <f t="shared" si="58"/>
        <v>40000</v>
      </c>
      <c r="M81" s="81">
        <f t="shared" si="58"/>
        <v>40000</v>
      </c>
      <c r="N81" s="81">
        <f t="shared" si="58"/>
        <v>40000</v>
      </c>
      <c r="O81" s="81">
        <f t="shared" si="58"/>
        <v>40000</v>
      </c>
      <c r="P81" s="81">
        <f t="shared" si="58"/>
        <v>40000</v>
      </c>
      <c r="Q81" s="38">
        <v>45870</v>
      </c>
      <c r="R81" s="38">
        <v>41779</v>
      </c>
      <c r="S81" s="38">
        <v>42831</v>
      </c>
      <c r="T81" s="38">
        <v>45029</v>
      </c>
      <c r="U81" s="4">
        <v>47400</v>
      </c>
      <c r="V81" s="41">
        <v>88984</v>
      </c>
      <c r="W81" s="5">
        <v>91930</v>
      </c>
      <c r="X81" s="96">
        <v>45338</v>
      </c>
      <c r="Y81" s="41">
        <v>69416</v>
      </c>
      <c r="Z81" s="41">
        <v>64928</v>
      </c>
      <c r="AA81" s="41">
        <v>73092</v>
      </c>
      <c r="AB81" s="41">
        <v>56647</v>
      </c>
      <c r="AD81" s="37"/>
      <c r="AE81" s="5">
        <v>92528</v>
      </c>
      <c r="AF81" s="37">
        <v>42500</v>
      </c>
    </row>
    <row r="82" spans="2:32" x14ac:dyDescent="0.2">
      <c r="C82" s="34" t="s">
        <v>13</v>
      </c>
      <c r="D82" s="21"/>
      <c r="E82" s="21"/>
      <c r="F82" s="21"/>
      <c r="G82" s="21"/>
      <c r="H82" s="21"/>
      <c r="I82" s="21"/>
      <c r="J82" s="25"/>
      <c r="K82" s="25"/>
      <c r="L82" s="25"/>
      <c r="M82" s="25"/>
      <c r="N82" s="25"/>
      <c r="O82" s="25"/>
      <c r="P82" s="25"/>
      <c r="Q82" s="38">
        <v>64870</v>
      </c>
      <c r="R82" s="38">
        <v>45384</v>
      </c>
      <c r="S82" s="38">
        <v>48103</v>
      </c>
      <c r="T82" s="38">
        <v>56988</v>
      </c>
      <c r="U82" s="4">
        <v>66121</v>
      </c>
      <c r="V82" s="41">
        <v>180050</v>
      </c>
      <c r="W82" s="5">
        <v>194457</v>
      </c>
      <c r="X82" s="96">
        <v>53042</v>
      </c>
      <c r="Y82" s="41">
        <v>113072</v>
      </c>
      <c r="Z82" s="41">
        <v>117187</v>
      </c>
      <c r="AA82" s="41">
        <v>140630</v>
      </c>
      <c r="AB82" s="41">
        <v>83155</v>
      </c>
      <c r="AD82" s="21"/>
      <c r="AE82" s="41">
        <v>188318</v>
      </c>
    </row>
    <row r="83" spans="2:32" x14ac:dyDescent="0.2">
      <c r="C83" s="34" t="s">
        <v>14</v>
      </c>
      <c r="D83" s="21"/>
      <c r="E83" s="21"/>
      <c r="F83" s="21"/>
      <c r="G83" s="21"/>
      <c r="H83" s="21"/>
      <c r="I83" s="21"/>
      <c r="J83" s="25"/>
      <c r="K83" s="25"/>
      <c r="L83" s="25"/>
      <c r="M83" s="25"/>
      <c r="N83" s="25"/>
      <c r="O83" s="25"/>
      <c r="P83" s="25"/>
      <c r="Q83" s="38">
        <v>36000</v>
      </c>
      <c r="R83" s="38">
        <v>36724</v>
      </c>
      <c r="S83" s="4">
        <v>37484</v>
      </c>
      <c r="T83" s="38">
        <v>36137</v>
      </c>
      <c r="U83" s="38">
        <v>36000</v>
      </c>
      <c r="V83" s="5">
        <v>40000</v>
      </c>
      <c r="W83" s="5">
        <v>40000</v>
      </c>
      <c r="X83" s="96">
        <v>36969</v>
      </c>
      <c r="Y83" s="5">
        <v>40000</v>
      </c>
      <c r="Z83" s="5">
        <v>40000</v>
      </c>
      <c r="AA83" s="5">
        <v>40000</v>
      </c>
      <c r="AB83" s="5">
        <v>40000</v>
      </c>
      <c r="AD83" s="21"/>
      <c r="AE83" s="5">
        <v>42500</v>
      </c>
    </row>
    <row r="84" spans="2:32" x14ac:dyDescent="0.2">
      <c r="D84" s="21"/>
      <c r="E84" s="21"/>
      <c r="F84" s="21"/>
      <c r="G84" s="21"/>
      <c r="H84" s="21"/>
      <c r="I84" s="21"/>
      <c r="J84" s="25"/>
      <c r="K84" s="25"/>
      <c r="L84" s="25"/>
      <c r="M84" s="25"/>
      <c r="N84" s="25"/>
      <c r="O84" s="25"/>
      <c r="P84" s="25"/>
      <c r="Q84" s="22"/>
      <c r="R84" s="22"/>
      <c r="S84" s="22"/>
      <c r="T84" s="22"/>
      <c r="U84" s="22"/>
      <c r="V84" s="23"/>
      <c r="W84" s="23"/>
      <c r="X84" s="23"/>
      <c r="Y84" s="23"/>
      <c r="Z84" s="23"/>
      <c r="AA84" s="23"/>
      <c r="AB84" s="23"/>
      <c r="AD84" s="21"/>
      <c r="AE84" s="23"/>
    </row>
    <row r="85" spans="2:32" x14ac:dyDescent="0.2">
      <c r="B85" s="10">
        <f t="shared" ref="B85:X85" si="59">B13</f>
        <v>1979</v>
      </c>
      <c r="C85" s="10">
        <f t="shared" si="59"/>
        <v>3</v>
      </c>
      <c r="D85" s="19">
        <f t="shared" si="59"/>
        <v>3019.3910000000001</v>
      </c>
      <c r="E85" s="19">
        <f t="shared" si="59"/>
        <v>2615.0279999999998</v>
      </c>
      <c r="F85" s="21">
        <f>F13</f>
        <v>1836.104</v>
      </c>
      <c r="G85" s="21">
        <f t="shared" si="59"/>
        <v>1886.9949999999999</v>
      </c>
      <c r="H85" s="21">
        <f>H13</f>
        <v>2117.1190000000001</v>
      </c>
      <c r="I85" s="21">
        <f>I13</f>
        <v>2342.605</v>
      </c>
      <c r="J85" s="25">
        <f t="shared" ref="J85" si="60">J13</f>
        <v>14969.343000000001</v>
      </c>
      <c r="K85" s="25">
        <f t="shared" si="59"/>
        <v>16052.035</v>
      </c>
      <c r="L85" s="25">
        <f t="shared" si="59"/>
        <v>4715.4549999999999</v>
      </c>
      <c r="M85" s="25">
        <f>M13</f>
        <v>6812.4470000000001</v>
      </c>
      <c r="N85" s="25">
        <f>N13</f>
        <v>9595.2060000000001</v>
      </c>
      <c r="O85" s="25">
        <f>O13</f>
        <v>11583.941999999999</v>
      </c>
      <c r="P85" s="25">
        <f>P13</f>
        <v>6022.7449999999999</v>
      </c>
      <c r="Q85" s="15">
        <f t="shared" si="59"/>
        <v>1303.729</v>
      </c>
      <c r="R85" s="22">
        <f>R13</f>
        <v>910.37300000000005</v>
      </c>
      <c r="S85" s="22">
        <f t="shared" si="59"/>
        <v>890.19</v>
      </c>
      <c r="T85" s="22">
        <f>T13</f>
        <v>955.86800000000005</v>
      </c>
      <c r="U85" s="15">
        <f>U13</f>
        <v>1016.247</v>
      </c>
      <c r="V85" s="23">
        <f t="shared" ref="V85" si="61">V13</f>
        <v>6058.7110000000002</v>
      </c>
      <c r="W85" s="16">
        <f t="shared" si="59"/>
        <v>6529.1260000000002</v>
      </c>
      <c r="X85" s="23">
        <f t="shared" si="59"/>
        <v>2430.326</v>
      </c>
      <c r="Y85" s="23">
        <f>Y13</f>
        <v>3043.058</v>
      </c>
      <c r="Z85" s="23">
        <f>Z13</f>
        <v>4196.3770000000004</v>
      </c>
      <c r="AA85" s="23">
        <f>AA13</f>
        <v>4923.58</v>
      </c>
      <c r="AB85" s="23">
        <f>AB13</f>
        <v>2848.8760000000002</v>
      </c>
      <c r="AD85" s="21"/>
      <c r="AE85" s="23">
        <f t="shared" ref="AE85" si="62">AE13</f>
        <v>5976.5379999999996</v>
      </c>
    </row>
    <row r="86" spans="2:32" x14ac:dyDescent="0.2">
      <c r="C86" s="34" t="s">
        <v>9</v>
      </c>
      <c r="D86" s="21"/>
      <c r="E86" s="21"/>
      <c r="F86" s="21"/>
      <c r="G86" s="21"/>
      <c r="H86" s="21"/>
      <c r="I86" s="21"/>
      <c r="J86" s="25"/>
      <c r="K86" s="25"/>
      <c r="L86" s="25"/>
      <c r="M86" s="25"/>
      <c r="N86" s="25"/>
      <c r="O86" s="25"/>
      <c r="P86" s="25"/>
      <c r="Q86" s="39">
        <v>1</v>
      </c>
      <c r="R86" s="39">
        <v>1</v>
      </c>
      <c r="S86" s="39">
        <v>1</v>
      </c>
      <c r="T86" s="39">
        <v>1</v>
      </c>
      <c r="U86" s="39">
        <v>1</v>
      </c>
      <c r="V86" s="40">
        <v>1</v>
      </c>
      <c r="W86" s="40">
        <v>1</v>
      </c>
      <c r="X86" s="40">
        <v>1</v>
      </c>
      <c r="Y86" s="40">
        <v>1</v>
      </c>
      <c r="Z86" s="40">
        <v>1</v>
      </c>
      <c r="AA86" s="40">
        <v>1</v>
      </c>
      <c r="AB86" s="40">
        <v>1</v>
      </c>
      <c r="AD86" s="21"/>
      <c r="AE86" s="40">
        <v>1</v>
      </c>
    </row>
    <row r="87" spans="2:32" x14ac:dyDescent="0.2">
      <c r="C87" s="34" t="s">
        <v>10</v>
      </c>
      <c r="D87" s="21"/>
      <c r="E87" s="21"/>
      <c r="F87" s="21"/>
      <c r="G87" s="21"/>
      <c r="H87" s="21"/>
      <c r="I87" s="21"/>
      <c r="J87" s="25"/>
      <c r="K87" s="25"/>
      <c r="L87" s="25"/>
      <c r="M87" s="25"/>
      <c r="N87" s="25"/>
      <c r="O87" s="25"/>
      <c r="P87" s="25"/>
      <c r="Q87" s="39">
        <v>359</v>
      </c>
      <c r="R87" s="39">
        <v>359</v>
      </c>
      <c r="S87" s="39">
        <v>359</v>
      </c>
      <c r="T87" s="39">
        <v>359</v>
      </c>
      <c r="U87" s="39">
        <v>359</v>
      </c>
      <c r="V87" s="40">
        <v>359</v>
      </c>
      <c r="W87" s="40">
        <v>359</v>
      </c>
      <c r="X87" s="40">
        <v>359</v>
      </c>
      <c r="Y87" s="40">
        <v>359</v>
      </c>
      <c r="Z87" s="40">
        <v>359</v>
      </c>
      <c r="AA87" s="40">
        <v>359</v>
      </c>
      <c r="AB87" s="40">
        <v>359</v>
      </c>
      <c r="AD87" s="21"/>
      <c r="AE87" s="40">
        <v>359</v>
      </c>
    </row>
    <row r="88" spans="2:32" x14ac:dyDescent="0.2">
      <c r="C88" s="34" t="s">
        <v>11</v>
      </c>
      <c r="D88" s="21"/>
      <c r="E88" s="21"/>
      <c r="F88" s="21"/>
      <c r="G88" s="21"/>
      <c r="H88" s="21"/>
      <c r="I88" s="21"/>
      <c r="J88" s="25"/>
      <c r="K88" s="25"/>
      <c r="L88" s="25"/>
      <c r="M88" s="25"/>
      <c r="N88" s="25"/>
      <c r="O88" s="25"/>
      <c r="P88" s="25"/>
      <c r="Q88" s="39">
        <f t="shared" ref="Q88:AB88" si="63">360-(Q86+Q87)</f>
        <v>0</v>
      </c>
      <c r="R88" s="39">
        <f t="shared" si="63"/>
        <v>0</v>
      </c>
      <c r="S88" s="39">
        <f t="shared" si="63"/>
        <v>0</v>
      </c>
      <c r="T88" s="39">
        <f t="shared" si="63"/>
        <v>0</v>
      </c>
      <c r="U88" s="39">
        <f t="shared" si="63"/>
        <v>0</v>
      </c>
      <c r="V88" s="40">
        <f t="shared" ref="V88" si="64">360-(V86+V87)</f>
        <v>0</v>
      </c>
      <c r="W88" s="40">
        <f t="shared" si="63"/>
        <v>0</v>
      </c>
      <c r="X88" s="40">
        <f t="shared" si="63"/>
        <v>0</v>
      </c>
      <c r="Y88" s="40">
        <f t="shared" si="63"/>
        <v>0</v>
      </c>
      <c r="Z88" s="40">
        <f t="shared" si="63"/>
        <v>0</v>
      </c>
      <c r="AA88" s="40">
        <f t="shared" si="63"/>
        <v>0</v>
      </c>
      <c r="AB88" s="40">
        <f t="shared" si="63"/>
        <v>0</v>
      </c>
      <c r="AD88" s="21"/>
      <c r="AE88" s="40">
        <f t="shared" ref="AE88" si="65">360-(AE86+AE87)</f>
        <v>0</v>
      </c>
    </row>
    <row r="89" spans="2:32" x14ac:dyDescent="0.2">
      <c r="C89" s="34" t="s">
        <v>19</v>
      </c>
      <c r="D89" s="21"/>
      <c r="E89" s="21"/>
      <c r="F89" s="21"/>
      <c r="G89" s="21"/>
      <c r="H89" s="21"/>
      <c r="I89" s="21"/>
      <c r="J89" s="25"/>
      <c r="K89" s="25"/>
      <c r="L89" s="25"/>
      <c r="M89" s="25"/>
      <c r="N89" s="25"/>
      <c r="O89" s="25"/>
      <c r="P89" s="25"/>
      <c r="Q89" s="39">
        <v>0</v>
      </c>
      <c r="R89" s="39">
        <v>0</v>
      </c>
      <c r="S89" s="39">
        <v>0</v>
      </c>
      <c r="T89" s="39">
        <v>0</v>
      </c>
      <c r="U89" s="39">
        <v>0</v>
      </c>
      <c r="V89" s="40">
        <v>0</v>
      </c>
      <c r="W89" s="40">
        <v>0</v>
      </c>
      <c r="X89" s="40">
        <v>0</v>
      </c>
      <c r="Y89" s="40">
        <v>0</v>
      </c>
      <c r="Z89" s="40">
        <v>0</v>
      </c>
      <c r="AA89" s="40">
        <v>0</v>
      </c>
      <c r="AB89" s="40">
        <v>0</v>
      </c>
      <c r="AD89" s="21"/>
      <c r="AE89" s="40">
        <v>0</v>
      </c>
    </row>
    <row r="90" spans="2:32" x14ac:dyDescent="0.2">
      <c r="C90" s="34" t="s">
        <v>12</v>
      </c>
      <c r="D90" s="37">
        <f t="shared" ref="D90:P90" si="66">$C$2*$E$2</f>
        <v>40000</v>
      </c>
      <c r="E90" s="37">
        <f t="shared" si="66"/>
        <v>40000</v>
      </c>
      <c r="F90" s="37">
        <f t="shared" si="66"/>
        <v>40000</v>
      </c>
      <c r="G90" s="37">
        <f t="shared" si="66"/>
        <v>40000</v>
      </c>
      <c r="H90" s="37">
        <f t="shared" si="66"/>
        <v>40000</v>
      </c>
      <c r="I90" s="37">
        <f t="shared" si="66"/>
        <v>40000</v>
      </c>
      <c r="J90" s="81">
        <f t="shared" si="66"/>
        <v>40000</v>
      </c>
      <c r="K90" s="81">
        <f t="shared" si="66"/>
        <v>40000</v>
      </c>
      <c r="L90" s="81">
        <f t="shared" si="66"/>
        <v>40000</v>
      </c>
      <c r="M90" s="81">
        <f t="shared" si="66"/>
        <v>40000</v>
      </c>
      <c r="N90" s="81">
        <f t="shared" si="66"/>
        <v>40000</v>
      </c>
      <c r="O90" s="81">
        <f t="shared" si="66"/>
        <v>40000</v>
      </c>
      <c r="P90" s="81">
        <f t="shared" si="66"/>
        <v>40000</v>
      </c>
      <c r="Q90" s="4">
        <v>74041</v>
      </c>
      <c r="R90" s="38">
        <v>58561</v>
      </c>
      <c r="S90" s="38">
        <v>60810</v>
      </c>
      <c r="T90" s="38">
        <v>66667</v>
      </c>
      <c r="U90" s="4">
        <v>73411</v>
      </c>
      <c r="V90" s="41">
        <v>141588</v>
      </c>
      <c r="W90" s="5">
        <v>142850</v>
      </c>
      <c r="X90" s="96">
        <v>66149</v>
      </c>
      <c r="Y90" s="41">
        <v>93324</v>
      </c>
      <c r="Z90" s="41">
        <v>98539</v>
      </c>
      <c r="AA90" s="41">
        <v>111895</v>
      </c>
      <c r="AB90" s="41">
        <v>79314</v>
      </c>
      <c r="AD90" s="37"/>
      <c r="AE90" s="5">
        <v>144023</v>
      </c>
      <c r="AF90" s="37">
        <v>42500</v>
      </c>
    </row>
    <row r="91" spans="2:32" x14ac:dyDescent="0.2">
      <c r="C91" s="34" t="s">
        <v>13</v>
      </c>
      <c r="D91" s="21"/>
      <c r="E91" s="21"/>
      <c r="F91" s="21"/>
      <c r="G91" s="21"/>
      <c r="H91" s="21"/>
      <c r="I91" s="21"/>
      <c r="J91" s="25"/>
      <c r="K91" s="25"/>
      <c r="L91" s="25"/>
      <c r="M91" s="25"/>
      <c r="N91" s="25"/>
      <c r="O91" s="25"/>
      <c r="P91" s="25"/>
      <c r="Q91" s="4">
        <v>101157</v>
      </c>
      <c r="R91" s="38">
        <v>62647</v>
      </c>
      <c r="S91" s="38">
        <v>66588</v>
      </c>
      <c r="T91" s="38">
        <v>79890</v>
      </c>
      <c r="U91" s="4">
        <v>95185</v>
      </c>
      <c r="V91" s="41">
        <v>260551</v>
      </c>
      <c r="W91" s="5">
        <v>280781</v>
      </c>
      <c r="X91" s="41">
        <v>104562</v>
      </c>
      <c r="Y91" s="41">
        <v>137190</v>
      </c>
      <c r="Z91" s="41">
        <v>169307</v>
      </c>
      <c r="AA91" s="41">
        <v>201320</v>
      </c>
      <c r="AB91" s="41">
        <v>120260</v>
      </c>
      <c r="AD91" s="21"/>
      <c r="AE91" s="41">
        <v>273198</v>
      </c>
    </row>
    <row r="92" spans="2:32" x14ac:dyDescent="0.2">
      <c r="C92" s="34" t="s">
        <v>14</v>
      </c>
      <c r="D92" s="21"/>
      <c r="E92" s="21"/>
      <c r="F92" s="21"/>
      <c r="G92" s="21"/>
      <c r="H92" s="21"/>
      <c r="I92" s="21"/>
      <c r="J92" s="25"/>
      <c r="K92" s="25"/>
      <c r="L92" s="25"/>
      <c r="M92" s="25"/>
      <c r="N92" s="25"/>
      <c r="O92" s="25"/>
      <c r="P92" s="25"/>
      <c r="Q92" s="38">
        <v>40000</v>
      </c>
      <c r="R92" s="38">
        <v>40000</v>
      </c>
      <c r="S92" s="38">
        <v>40000</v>
      </c>
      <c r="T92" s="38">
        <v>40000</v>
      </c>
      <c r="U92" s="38">
        <v>40000</v>
      </c>
      <c r="V92" s="5">
        <v>40000</v>
      </c>
      <c r="W92" s="5">
        <v>40000</v>
      </c>
      <c r="X92" s="5">
        <v>40000</v>
      </c>
      <c r="Y92" s="5">
        <v>40000</v>
      </c>
      <c r="Z92" s="5">
        <v>40000</v>
      </c>
      <c r="AA92" s="5">
        <v>40000</v>
      </c>
      <c r="AB92" s="5">
        <v>40000</v>
      </c>
      <c r="AD92" s="21"/>
      <c r="AE92" s="5">
        <v>42500</v>
      </c>
    </row>
    <row r="93" spans="2:32" x14ac:dyDescent="0.2">
      <c r="D93" s="21"/>
      <c r="E93" s="21"/>
      <c r="F93" s="21"/>
      <c r="G93" s="21"/>
      <c r="H93" s="21"/>
      <c r="I93" s="21"/>
      <c r="J93" s="25"/>
      <c r="K93" s="25"/>
      <c r="L93" s="25"/>
      <c r="M93" s="25"/>
      <c r="N93" s="25"/>
      <c r="O93" s="25"/>
      <c r="P93" s="25"/>
      <c r="Q93" s="22"/>
      <c r="R93" s="22"/>
      <c r="S93" s="22"/>
      <c r="T93" s="22"/>
      <c r="U93" s="22"/>
      <c r="V93" s="23"/>
      <c r="W93" s="23"/>
      <c r="X93" s="23"/>
      <c r="Y93" s="23"/>
      <c r="Z93" s="23"/>
      <c r="AA93" s="23"/>
      <c r="AB93" s="23"/>
      <c r="AD93" s="21"/>
      <c r="AE93" s="23"/>
    </row>
    <row r="94" spans="2:32" x14ac:dyDescent="0.2">
      <c r="B94" s="10">
        <f t="shared" ref="B94:X94" si="67">B14</f>
        <v>1980</v>
      </c>
      <c r="C94" s="10">
        <f t="shared" si="67"/>
        <v>2</v>
      </c>
      <c r="D94" s="19">
        <f t="shared" si="67"/>
        <v>4123.2560000000003</v>
      </c>
      <c r="E94" s="19">
        <f t="shared" si="67"/>
        <v>2749.462</v>
      </c>
      <c r="F94" s="21">
        <f>F14</f>
        <v>946.60599999999999</v>
      </c>
      <c r="G94" s="21">
        <f t="shared" si="67"/>
        <v>992</v>
      </c>
      <c r="H94" s="21">
        <f>H14</f>
        <v>1398.05</v>
      </c>
      <c r="I94" s="21">
        <f>I14</f>
        <v>1840.7059999999999</v>
      </c>
      <c r="J94" s="25">
        <f t="shared" ref="J94" si="68">J14</f>
        <v>15352.878000000001</v>
      </c>
      <c r="K94" s="25">
        <f t="shared" si="67"/>
        <v>16608.161</v>
      </c>
      <c r="L94" s="25">
        <f t="shared" si="67"/>
        <v>4764.0730000000003</v>
      </c>
      <c r="M94" s="25">
        <f>M14</f>
        <v>7135.5789999999997</v>
      </c>
      <c r="N94" s="25">
        <f>N14</f>
        <v>9936.7900000000009</v>
      </c>
      <c r="O94" s="25">
        <f>O14</f>
        <v>12013.824000000001</v>
      </c>
      <c r="P94" s="25">
        <f>P14</f>
        <v>6234.8130000000001</v>
      </c>
      <c r="Q94" s="15">
        <f t="shared" si="67"/>
        <v>1453.8430000000001</v>
      </c>
      <c r="R94" s="22">
        <f>R14</f>
        <v>840.69200000000001</v>
      </c>
      <c r="S94" s="22">
        <f t="shared" si="67"/>
        <v>828.29899999999998</v>
      </c>
      <c r="T94" s="22">
        <f>T14</f>
        <v>934.04100000000005</v>
      </c>
      <c r="U94" s="15">
        <f>U14</f>
        <v>1042.249</v>
      </c>
      <c r="V94" s="23">
        <f t="shared" ref="V94" si="69">V14</f>
        <v>6178.31</v>
      </c>
      <c r="W94" s="16">
        <f t="shared" si="67"/>
        <v>6716.2330000000002</v>
      </c>
      <c r="X94" s="23">
        <f t="shared" si="67"/>
        <v>2589.4630000000002</v>
      </c>
      <c r="Y94" s="23">
        <f>Y14</f>
        <v>3230.0569999999998</v>
      </c>
      <c r="Z94" s="23">
        <f>Z14</f>
        <v>4394.17</v>
      </c>
      <c r="AA94" s="23">
        <f>AA14</f>
        <v>5128.9610000000002</v>
      </c>
      <c r="AB94" s="23">
        <f>AB14</f>
        <v>3027.2910000000002</v>
      </c>
      <c r="AD94" s="21"/>
      <c r="AE94" s="16">
        <f t="shared" ref="AE94" si="70">AE14</f>
        <v>6147.5060000000003</v>
      </c>
    </row>
    <row r="95" spans="2:32" x14ac:dyDescent="0.2">
      <c r="C95" s="34" t="s">
        <v>9</v>
      </c>
      <c r="D95" s="21"/>
      <c r="E95" s="21"/>
      <c r="F95" s="21"/>
      <c r="G95" s="21"/>
      <c r="H95" s="21"/>
      <c r="I95" s="21"/>
      <c r="J95" s="25"/>
      <c r="K95" s="25"/>
      <c r="L95" s="25"/>
      <c r="M95" s="25"/>
      <c r="N95" s="25"/>
      <c r="O95" s="25"/>
      <c r="P95" s="25"/>
      <c r="Q95" s="39">
        <v>10</v>
      </c>
      <c r="R95" s="39">
        <v>10</v>
      </c>
      <c r="S95" s="39">
        <v>10</v>
      </c>
      <c r="T95" s="39">
        <v>10</v>
      </c>
      <c r="U95" s="39">
        <v>8</v>
      </c>
      <c r="V95" s="40">
        <v>4</v>
      </c>
      <c r="W95" s="40">
        <v>4</v>
      </c>
      <c r="X95" s="40">
        <v>8</v>
      </c>
      <c r="Y95" s="40">
        <v>9</v>
      </c>
      <c r="Z95" s="40">
        <v>6</v>
      </c>
      <c r="AA95" s="40">
        <v>6</v>
      </c>
      <c r="AB95" s="40">
        <v>8</v>
      </c>
      <c r="AD95" s="21"/>
      <c r="AE95" s="40">
        <v>4</v>
      </c>
    </row>
    <row r="96" spans="2:32" x14ac:dyDescent="0.2">
      <c r="C96" s="34" t="s">
        <v>10</v>
      </c>
      <c r="D96" s="21"/>
      <c r="E96" s="21"/>
      <c r="F96" s="21"/>
      <c r="G96" s="21"/>
      <c r="H96" s="21"/>
      <c r="I96" s="21"/>
      <c r="J96" s="25"/>
      <c r="K96" s="25"/>
      <c r="L96" s="25"/>
      <c r="M96" s="25"/>
      <c r="N96" s="25"/>
      <c r="O96" s="25"/>
      <c r="P96" s="25"/>
      <c r="Q96" s="39">
        <v>350</v>
      </c>
      <c r="R96" s="39">
        <v>345</v>
      </c>
      <c r="S96" s="39">
        <v>344</v>
      </c>
      <c r="T96" s="39">
        <v>346</v>
      </c>
      <c r="U96" s="39">
        <v>348</v>
      </c>
      <c r="V96" s="40">
        <v>356</v>
      </c>
      <c r="W96" s="40">
        <v>356</v>
      </c>
      <c r="X96" s="40">
        <v>352</v>
      </c>
      <c r="Y96" s="40">
        <v>351</v>
      </c>
      <c r="Z96" s="40">
        <v>354</v>
      </c>
      <c r="AA96" s="40">
        <v>354</v>
      </c>
      <c r="AB96" s="40">
        <v>352</v>
      </c>
      <c r="AD96" s="21"/>
      <c r="AE96" s="40">
        <v>356</v>
      </c>
    </row>
    <row r="97" spans="2:32" x14ac:dyDescent="0.2">
      <c r="C97" s="34" t="s">
        <v>11</v>
      </c>
      <c r="D97" s="21"/>
      <c r="E97" s="21"/>
      <c r="F97" s="21"/>
      <c r="G97" s="21"/>
      <c r="H97" s="21"/>
      <c r="I97" s="21"/>
      <c r="J97" s="25"/>
      <c r="K97" s="25"/>
      <c r="L97" s="25"/>
      <c r="M97" s="25"/>
      <c r="N97" s="25"/>
      <c r="O97" s="25"/>
      <c r="P97" s="25"/>
      <c r="Q97" s="67">
        <f t="shared" ref="Q97:AB97" si="71">360-(Q95+Q96)</f>
        <v>0</v>
      </c>
      <c r="R97" s="64">
        <f t="shared" si="71"/>
        <v>5</v>
      </c>
      <c r="S97" s="64">
        <f t="shared" si="71"/>
        <v>6</v>
      </c>
      <c r="T97" s="64">
        <f t="shared" si="71"/>
        <v>4</v>
      </c>
      <c r="U97" s="64">
        <f t="shared" si="71"/>
        <v>4</v>
      </c>
      <c r="V97" s="65">
        <f t="shared" ref="V97" si="72">360-(V95+V96)</f>
        <v>0</v>
      </c>
      <c r="W97" s="65">
        <f t="shared" si="71"/>
        <v>0</v>
      </c>
      <c r="X97" s="65">
        <f t="shared" si="71"/>
        <v>0</v>
      </c>
      <c r="Y97" s="65">
        <f t="shared" si="71"/>
        <v>0</v>
      </c>
      <c r="Z97" s="65">
        <f t="shared" si="71"/>
        <v>0</v>
      </c>
      <c r="AA97" s="65">
        <f t="shared" si="71"/>
        <v>0</v>
      </c>
      <c r="AB97" s="65">
        <f t="shared" si="71"/>
        <v>0</v>
      </c>
      <c r="AD97" s="21"/>
      <c r="AE97" s="65">
        <f t="shared" ref="AE97" si="73">360-(AE95+AE96)</f>
        <v>0</v>
      </c>
    </row>
    <row r="98" spans="2:32" x14ac:dyDescent="0.2">
      <c r="C98" s="34" t="s">
        <v>19</v>
      </c>
      <c r="D98" s="21"/>
      <c r="E98" s="21"/>
      <c r="F98" s="21"/>
      <c r="G98" s="21"/>
      <c r="H98" s="21"/>
      <c r="I98" s="21"/>
      <c r="J98" s="25"/>
      <c r="K98" s="25"/>
      <c r="L98" s="25"/>
      <c r="M98" s="25"/>
      <c r="N98" s="25"/>
      <c r="O98" s="25"/>
      <c r="P98" s="25"/>
      <c r="Q98" s="39">
        <v>0</v>
      </c>
      <c r="R98" s="39">
        <v>0</v>
      </c>
      <c r="S98" s="39">
        <v>0</v>
      </c>
      <c r="T98" s="39">
        <v>0</v>
      </c>
      <c r="U98" s="39">
        <v>0</v>
      </c>
      <c r="V98" s="40">
        <v>0</v>
      </c>
      <c r="W98" s="40">
        <v>0</v>
      </c>
      <c r="X98" s="40">
        <v>0</v>
      </c>
      <c r="Y98" s="40">
        <v>0</v>
      </c>
      <c r="Z98" s="40">
        <v>0</v>
      </c>
      <c r="AA98" s="40">
        <v>0</v>
      </c>
      <c r="AB98" s="40">
        <v>0</v>
      </c>
      <c r="AD98" s="21"/>
      <c r="AE98" s="40">
        <v>0</v>
      </c>
    </row>
    <row r="99" spans="2:32" x14ac:dyDescent="0.2">
      <c r="C99" s="34" t="s">
        <v>12</v>
      </c>
      <c r="D99" s="37">
        <f t="shared" ref="D99:P99" si="74">$C$2*$E$2</f>
        <v>40000</v>
      </c>
      <c r="E99" s="37">
        <f t="shared" si="74"/>
        <v>40000</v>
      </c>
      <c r="F99" s="37">
        <f t="shared" si="74"/>
        <v>40000</v>
      </c>
      <c r="G99" s="37">
        <f t="shared" si="74"/>
        <v>40000</v>
      </c>
      <c r="H99" s="37">
        <f t="shared" si="74"/>
        <v>40000</v>
      </c>
      <c r="I99" s="37">
        <f t="shared" si="74"/>
        <v>40000</v>
      </c>
      <c r="J99" s="81">
        <f t="shared" si="74"/>
        <v>40000</v>
      </c>
      <c r="K99" s="81">
        <f t="shared" si="74"/>
        <v>40000</v>
      </c>
      <c r="L99" s="81">
        <f t="shared" si="74"/>
        <v>40000</v>
      </c>
      <c r="M99" s="81">
        <f t="shared" si="74"/>
        <v>40000</v>
      </c>
      <c r="N99" s="81">
        <f t="shared" si="74"/>
        <v>40000</v>
      </c>
      <c r="O99" s="81">
        <f t="shared" si="74"/>
        <v>40000</v>
      </c>
      <c r="P99" s="81">
        <f t="shared" si="74"/>
        <v>40000</v>
      </c>
      <c r="Q99" s="4">
        <v>68414</v>
      </c>
      <c r="R99" s="38">
        <v>42327</v>
      </c>
      <c r="S99" s="38">
        <v>43493</v>
      </c>
      <c r="T99" s="38">
        <v>49858</v>
      </c>
      <c r="U99" s="4">
        <v>57416</v>
      </c>
      <c r="V99" s="41">
        <v>139641</v>
      </c>
      <c r="W99" s="5">
        <v>141429</v>
      </c>
      <c r="X99" s="96">
        <v>64193</v>
      </c>
      <c r="Y99" s="41">
        <v>90633</v>
      </c>
      <c r="Z99" s="41">
        <v>96665</v>
      </c>
      <c r="AA99" s="41">
        <v>110142</v>
      </c>
      <c r="AB99" s="41">
        <v>77031</v>
      </c>
      <c r="AD99" s="37"/>
      <c r="AE99" s="5">
        <v>142576</v>
      </c>
      <c r="AF99" s="37">
        <v>42500</v>
      </c>
    </row>
    <row r="100" spans="2:32" x14ac:dyDescent="0.2">
      <c r="C100" s="34" t="s">
        <v>13</v>
      </c>
      <c r="D100" s="21"/>
      <c r="E100" s="21"/>
      <c r="F100" s="21"/>
      <c r="G100" s="21"/>
      <c r="H100" s="21"/>
      <c r="I100" s="21"/>
      <c r="J100" s="25"/>
      <c r="K100" s="25"/>
      <c r="L100" s="25"/>
      <c r="M100" s="25"/>
      <c r="N100" s="25"/>
      <c r="O100" s="25"/>
      <c r="P100" s="25"/>
      <c r="Q100" s="4">
        <v>91230</v>
      </c>
      <c r="R100" s="38">
        <v>44839</v>
      </c>
      <c r="S100" s="38">
        <v>47090</v>
      </c>
      <c r="T100" s="38">
        <v>58770</v>
      </c>
      <c r="U100" s="4">
        <v>72871</v>
      </c>
      <c r="V100" s="41">
        <v>253768</v>
      </c>
      <c r="W100" s="5">
        <v>275862</v>
      </c>
      <c r="X100" s="96">
        <v>106360</v>
      </c>
      <c r="Y100" s="41">
        <v>132671</v>
      </c>
      <c r="Z100" s="41">
        <v>180486</v>
      </c>
      <c r="AA100" s="41">
        <v>210667</v>
      </c>
      <c r="AB100" s="41">
        <v>124343</v>
      </c>
      <c r="AD100" s="21"/>
      <c r="AE100" s="41">
        <v>268340</v>
      </c>
    </row>
    <row r="101" spans="2:32" x14ac:dyDescent="0.2">
      <c r="C101" s="34" t="s">
        <v>14</v>
      </c>
      <c r="D101" s="21"/>
      <c r="E101" s="21"/>
      <c r="F101" s="21"/>
      <c r="G101" s="21"/>
      <c r="H101" s="21"/>
      <c r="I101" s="21"/>
      <c r="J101" s="25"/>
      <c r="K101" s="25"/>
      <c r="L101" s="25"/>
      <c r="M101" s="25"/>
      <c r="N101" s="25"/>
      <c r="O101" s="25"/>
      <c r="P101" s="25"/>
      <c r="Q101" s="4">
        <v>40000</v>
      </c>
      <c r="R101" s="38">
        <v>36284</v>
      </c>
      <c r="S101" s="38">
        <v>36394</v>
      </c>
      <c r="T101" s="38">
        <v>37267</v>
      </c>
      <c r="U101" s="38">
        <v>37838</v>
      </c>
      <c r="V101" s="5">
        <v>40000</v>
      </c>
      <c r="W101" s="5">
        <v>40000</v>
      </c>
      <c r="X101" s="5">
        <v>40000</v>
      </c>
      <c r="Y101" s="5">
        <v>40000</v>
      </c>
      <c r="Z101" s="5">
        <v>40000</v>
      </c>
      <c r="AA101" s="5">
        <v>40000</v>
      </c>
      <c r="AB101" s="5">
        <v>40000</v>
      </c>
      <c r="AD101" s="21"/>
      <c r="AE101" s="5">
        <v>42500</v>
      </c>
    </row>
    <row r="102" spans="2:32" x14ac:dyDescent="0.2">
      <c r="D102" s="21"/>
      <c r="E102" s="21"/>
      <c r="F102" s="21"/>
      <c r="G102" s="21"/>
      <c r="H102" s="21"/>
      <c r="I102" s="21"/>
      <c r="J102" s="25"/>
      <c r="K102" s="25"/>
      <c r="L102" s="25"/>
      <c r="M102" s="25"/>
      <c r="N102" s="25"/>
      <c r="O102" s="25"/>
      <c r="P102" s="25"/>
      <c r="Q102" s="22"/>
      <c r="R102" s="22"/>
      <c r="S102" s="22"/>
      <c r="T102" s="22"/>
      <c r="U102" s="22"/>
      <c r="V102" s="23"/>
      <c r="W102" s="23"/>
      <c r="X102" s="23"/>
      <c r="Y102" s="23"/>
      <c r="Z102" s="23"/>
      <c r="AA102" s="23"/>
      <c r="AB102" s="23"/>
      <c r="AD102" s="21"/>
      <c r="AE102" s="23"/>
    </row>
    <row r="103" spans="2:32" x14ac:dyDescent="0.2">
      <c r="B103" s="10">
        <f t="shared" ref="B103:X103" si="75">B15</f>
        <v>1980</v>
      </c>
      <c r="C103" s="10">
        <f t="shared" si="75"/>
        <v>12</v>
      </c>
      <c r="D103" s="19">
        <f t="shared" si="75"/>
        <v>4258.2330000000002</v>
      </c>
      <c r="E103" s="19">
        <f t="shared" si="75"/>
        <v>2893.3690000000001</v>
      </c>
      <c r="F103" s="21">
        <f>F15</f>
        <v>1024.982</v>
      </c>
      <c r="G103" s="21">
        <f t="shared" si="75"/>
        <v>1029.673</v>
      </c>
      <c r="H103" s="21">
        <f>H15</f>
        <v>1406.104</v>
      </c>
      <c r="I103" s="21">
        <f>I15</f>
        <v>1802.9280000000001</v>
      </c>
      <c r="J103" s="25">
        <f t="shared" ref="J103" si="76">J15</f>
        <v>10866.334999999999</v>
      </c>
      <c r="K103" s="25">
        <f t="shared" si="75"/>
        <v>12072.657999999999</v>
      </c>
      <c r="L103" s="25">
        <f t="shared" si="75"/>
        <v>3541.424</v>
      </c>
      <c r="M103" s="25">
        <f>M15</f>
        <v>5764.75</v>
      </c>
      <c r="N103" s="25">
        <f>N15</f>
        <v>7374.933</v>
      </c>
      <c r="O103" s="25">
        <f>O15</f>
        <v>8865.6470000000008</v>
      </c>
      <c r="P103" s="25">
        <f>P15</f>
        <v>4902.4449999999997</v>
      </c>
      <c r="Q103" s="15">
        <f t="shared" si="75"/>
        <v>1509.6369999999999</v>
      </c>
      <c r="R103" s="22">
        <f>R15</f>
        <v>923.70299999999997</v>
      </c>
      <c r="S103" s="22">
        <f t="shared" si="75"/>
        <v>897.12800000000004</v>
      </c>
      <c r="T103" s="22">
        <f>T15</f>
        <v>983.42899999999997</v>
      </c>
      <c r="U103" s="22">
        <f>U15</f>
        <v>1065.9469999999999</v>
      </c>
      <c r="V103" s="23">
        <f t="shared" ref="V103" si="77">V15</f>
        <v>4680.2259999999997</v>
      </c>
      <c r="W103" s="16">
        <f t="shared" si="75"/>
        <v>5229.9949999999999</v>
      </c>
      <c r="X103" s="23">
        <f t="shared" si="75"/>
        <v>2183.6239999999998</v>
      </c>
      <c r="Y103" s="23">
        <f>Y15</f>
        <v>2709.4639999999999</v>
      </c>
      <c r="Z103" s="23">
        <f>Z15</f>
        <v>3555.1280000000002</v>
      </c>
      <c r="AA103" s="23">
        <f>AA15</f>
        <v>4095.9949999999999</v>
      </c>
      <c r="AB103" s="23">
        <f>AB15</f>
        <v>2545.337</v>
      </c>
      <c r="AD103" s="21"/>
      <c r="AE103" s="16">
        <f t="shared" ref="AE103" si="78">AE15</f>
        <v>4782.8119999999999</v>
      </c>
    </row>
    <row r="104" spans="2:32" x14ac:dyDescent="0.2">
      <c r="C104" s="34" t="s">
        <v>9</v>
      </c>
      <c r="D104" s="21"/>
      <c r="E104" s="21"/>
      <c r="F104" s="21"/>
      <c r="G104" s="21"/>
      <c r="H104" s="21"/>
      <c r="I104" s="21"/>
      <c r="J104" s="25"/>
      <c r="K104" s="25"/>
      <c r="L104" s="25"/>
      <c r="M104" s="25"/>
      <c r="N104" s="25"/>
      <c r="O104" s="25"/>
      <c r="P104" s="25"/>
      <c r="Q104" s="39">
        <v>55</v>
      </c>
      <c r="R104" s="39">
        <v>75</v>
      </c>
      <c r="S104" s="39">
        <v>74</v>
      </c>
      <c r="T104" s="39">
        <v>71</v>
      </c>
      <c r="U104" s="39">
        <v>65</v>
      </c>
      <c r="V104" s="40">
        <v>23</v>
      </c>
      <c r="W104" s="40">
        <v>23</v>
      </c>
      <c r="X104" s="40">
        <v>59</v>
      </c>
      <c r="Y104" s="40">
        <v>28</v>
      </c>
      <c r="Z104" s="40">
        <v>26</v>
      </c>
      <c r="AA104" s="40">
        <v>24</v>
      </c>
      <c r="AB104" s="40">
        <v>29</v>
      </c>
      <c r="AD104" s="21"/>
      <c r="AE104" s="40">
        <v>23</v>
      </c>
    </row>
    <row r="105" spans="2:32" x14ac:dyDescent="0.2">
      <c r="C105" s="34" t="s">
        <v>10</v>
      </c>
      <c r="D105" s="21"/>
      <c r="E105" s="21"/>
      <c r="F105" s="21"/>
      <c r="G105" s="21"/>
      <c r="H105" s="21"/>
      <c r="I105" s="21"/>
      <c r="J105" s="25"/>
      <c r="K105" s="25"/>
      <c r="L105" s="25"/>
      <c r="M105" s="25"/>
      <c r="N105" s="25"/>
      <c r="O105" s="25"/>
      <c r="P105" s="25"/>
      <c r="Q105" s="39">
        <v>305</v>
      </c>
      <c r="R105" s="39">
        <v>280</v>
      </c>
      <c r="S105" s="39">
        <v>280</v>
      </c>
      <c r="T105" s="39">
        <v>285</v>
      </c>
      <c r="U105" s="39">
        <v>291</v>
      </c>
      <c r="V105" s="40">
        <v>337</v>
      </c>
      <c r="W105" s="40">
        <v>337</v>
      </c>
      <c r="X105" s="40">
        <v>296</v>
      </c>
      <c r="Y105" s="40">
        <v>332</v>
      </c>
      <c r="Z105" s="40">
        <v>334</v>
      </c>
      <c r="AA105" s="40">
        <v>336</v>
      </c>
      <c r="AB105" s="40">
        <v>331</v>
      </c>
      <c r="AD105" s="21"/>
      <c r="AE105" s="40">
        <v>337</v>
      </c>
    </row>
    <row r="106" spans="2:32" x14ac:dyDescent="0.2">
      <c r="C106" s="34" t="s">
        <v>11</v>
      </c>
      <c r="D106" s="21"/>
      <c r="E106" s="21"/>
      <c r="F106" s="21"/>
      <c r="G106" s="21"/>
      <c r="H106" s="21"/>
      <c r="I106" s="21"/>
      <c r="J106" s="25"/>
      <c r="K106" s="25"/>
      <c r="L106" s="25"/>
      <c r="M106" s="25"/>
      <c r="N106" s="25"/>
      <c r="O106" s="25"/>
      <c r="P106" s="25"/>
      <c r="Q106" s="64">
        <f t="shared" ref="Q106:W106" si="79">360-(Q104+Q105)</f>
        <v>0</v>
      </c>
      <c r="R106" s="64">
        <f t="shared" si="79"/>
        <v>5</v>
      </c>
      <c r="S106" s="64">
        <f t="shared" si="79"/>
        <v>6</v>
      </c>
      <c r="T106" s="64">
        <f t="shared" si="79"/>
        <v>4</v>
      </c>
      <c r="U106" s="64">
        <f t="shared" si="79"/>
        <v>4</v>
      </c>
      <c r="V106" s="65">
        <f t="shared" ref="V106" si="80">360-(V104+V105)</f>
        <v>0</v>
      </c>
      <c r="W106" s="66">
        <f t="shared" si="79"/>
        <v>0</v>
      </c>
      <c r="X106" s="97">
        <f>360-(X104+X105)</f>
        <v>5</v>
      </c>
      <c r="Y106" s="65">
        <f>360-(Y104+Y105)</f>
        <v>0</v>
      </c>
      <c r="Z106" s="65">
        <f>360-(Z104+Z105)</f>
        <v>0</v>
      </c>
      <c r="AA106" s="65">
        <f>360-(AA104+AA105)</f>
        <v>0</v>
      </c>
      <c r="AB106" s="65">
        <f>360-(AB104+AB105)</f>
        <v>0</v>
      </c>
      <c r="AD106" s="21"/>
      <c r="AE106" s="66">
        <f t="shared" ref="AE106" si="81">360-(AE104+AE105)</f>
        <v>0</v>
      </c>
    </row>
    <row r="107" spans="2:32" x14ac:dyDescent="0.2">
      <c r="C107" s="34" t="s">
        <v>19</v>
      </c>
      <c r="D107" s="21"/>
      <c r="E107" s="21"/>
      <c r="F107" s="21"/>
      <c r="G107" s="21"/>
      <c r="H107" s="21"/>
      <c r="I107" s="21"/>
      <c r="J107" s="25"/>
      <c r="K107" s="25"/>
      <c r="L107" s="25"/>
      <c r="M107" s="25"/>
      <c r="N107" s="25"/>
      <c r="O107" s="25"/>
      <c r="P107" s="25"/>
      <c r="Q107" s="39">
        <v>0</v>
      </c>
      <c r="R107" s="39">
        <v>0</v>
      </c>
      <c r="S107" s="39">
        <v>0</v>
      </c>
      <c r="T107" s="39">
        <v>0</v>
      </c>
      <c r="U107" s="39">
        <v>0</v>
      </c>
      <c r="V107" s="40">
        <v>0</v>
      </c>
      <c r="W107" s="40">
        <v>0</v>
      </c>
      <c r="X107" s="40">
        <v>0</v>
      </c>
      <c r="Y107" s="40">
        <v>0</v>
      </c>
      <c r="Z107" s="40">
        <v>0</v>
      </c>
      <c r="AA107" s="40">
        <v>0</v>
      </c>
      <c r="AB107" s="40">
        <v>0</v>
      </c>
      <c r="AD107" s="21"/>
      <c r="AE107" s="40">
        <v>0</v>
      </c>
    </row>
    <row r="108" spans="2:32" x14ac:dyDescent="0.2">
      <c r="C108" s="34" t="s">
        <v>12</v>
      </c>
      <c r="D108" s="37">
        <f t="shared" ref="D108:P108" si="82">$C$2*$E$2</f>
        <v>40000</v>
      </c>
      <c r="E108" s="37">
        <f t="shared" si="82"/>
        <v>40000</v>
      </c>
      <c r="F108" s="37">
        <f t="shared" si="82"/>
        <v>40000</v>
      </c>
      <c r="G108" s="37">
        <f t="shared" si="82"/>
        <v>40000</v>
      </c>
      <c r="H108" s="37">
        <f t="shared" si="82"/>
        <v>40000</v>
      </c>
      <c r="I108" s="37">
        <f t="shared" si="82"/>
        <v>40000</v>
      </c>
      <c r="J108" s="81">
        <f t="shared" si="82"/>
        <v>40000</v>
      </c>
      <c r="K108" s="81">
        <f t="shared" si="82"/>
        <v>40000</v>
      </c>
      <c r="L108" s="81">
        <f t="shared" si="82"/>
        <v>40000</v>
      </c>
      <c r="M108" s="81">
        <f t="shared" si="82"/>
        <v>40000</v>
      </c>
      <c r="N108" s="81">
        <f t="shared" si="82"/>
        <v>40000</v>
      </c>
      <c r="O108" s="81">
        <f t="shared" si="82"/>
        <v>40000</v>
      </c>
      <c r="P108" s="81">
        <f t="shared" si="82"/>
        <v>40000</v>
      </c>
      <c r="Q108" s="4">
        <v>68209</v>
      </c>
      <c r="R108" s="38">
        <v>42129</v>
      </c>
      <c r="S108" s="38">
        <v>42864</v>
      </c>
      <c r="T108" s="38">
        <v>48667</v>
      </c>
      <c r="U108" s="4">
        <v>55495</v>
      </c>
      <c r="V108" s="41">
        <v>119743</v>
      </c>
      <c r="W108" s="5">
        <v>121736</v>
      </c>
      <c r="X108" s="96">
        <v>59404</v>
      </c>
      <c r="Y108" s="41">
        <v>85409</v>
      </c>
      <c r="Z108" s="41">
        <v>86406</v>
      </c>
      <c r="AA108" s="41">
        <v>97264</v>
      </c>
      <c r="AB108" s="41">
        <v>72050</v>
      </c>
      <c r="AD108" s="37"/>
      <c r="AE108" s="5">
        <v>122699</v>
      </c>
      <c r="AF108" s="37">
        <v>42500</v>
      </c>
    </row>
    <row r="109" spans="2:32" x14ac:dyDescent="0.2">
      <c r="C109" s="34" t="s">
        <v>13</v>
      </c>
      <c r="D109" s="21"/>
      <c r="E109" s="21"/>
      <c r="F109" s="21"/>
      <c r="G109" s="21"/>
      <c r="H109" s="21"/>
      <c r="I109" s="21"/>
      <c r="J109" s="25"/>
      <c r="K109" s="25"/>
      <c r="L109" s="25"/>
      <c r="M109" s="25"/>
      <c r="N109" s="25"/>
      <c r="O109" s="25"/>
      <c r="P109" s="25"/>
      <c r="Q109" s="4">
        <v>89104</v>
      </c>
      <c r="R109" s="38">
        <v>44489</v>
      </c>
      <c r="S109" s="38">
        <v>46199</v>
      </c>
      <c r="T109" s="38">
        <v>56772</v>
      </c>
      <c r="U109" s="4">
        <v>69330</v>
      </c>
      <c r="V109" s="41">
        <v>219981</v>
      </c>
      <c r="W109" s="5">
        <v>239134</v>
      </c>
      <c r="X109" s="96">
        <v>101029</v>
      </c>
      <c r="Y109" s="41">
        <v>128131</v>
      </c>
      <c r="Z109" s="41">
        <v>163403</v>
      </c>
      <c r="AA109" s="41">
        <v>187939</v>
      </c>
      <c r="AB109" s="41">
        <v>118942</v>
      </c>
      <c r="AD109" s="21"/>
      <c r="AE109" s="41">
        <v>232914</v>
      </c>
    </row>
    <row r="110" spans="2:32" x14ac:dyDescent="0.2">
      <c r="C110" s="34" t="s">
        <v>14</v>
      </c>
      <c r="D110" s="21"/>
      <c r="E110" s="21"/>
      <c r="F110" s="21"/>
      <c r="G110" s="21"/>
      <c r="H110" s="21"/>
      <c r="I110" s="21"/>
      <c r="J110" s="25"/>
      <c r="K110" s="25"/>
      <c r="L110" s="25"/>
      <c r="M110" s="25"/>
      <c r="N110" s="25"/>
      <c r="O110" s="25"/>
      <c r="P110" s="25"/>
      <c r="Q110" s="38">
        <v>40000</v>
      </c>
      <c r="R110" s="38">
        <v>36000</v>
      </c>
      <c r="S110" s="38">
        <v>36000</v>
      </c>
      <c r="T110" s="38">
        <v>36000</v>
      </c>
      <c r="U110" s="38">
        <v>36000</v>
      </c>
      <c r="V110" s="5">
        <v>40000</v>
      </c>
      <c r="W110" s="5">
        <v>40000</v>
      </c>
      <c r="X110" s="41">
        <v>36000</v>
      </c>
      <c r="Y110" s="5">
        <v>40000</v>
      </c>
      <c r="Z110" s="5">
        <v>40000</v>
      </c>
      <c r="AA110" s="5">
        <v>40000</v>
      </c>
      <c r="AB110" s="5">
        <v>40000</v>
      </c>
      <c r="AD110" s="21"/>
      <c r="AE110" s="5">
        <v>42500</v>
      </c>
    </row>
    <row r="111" spans="2:32" x14ac:dyDescent="0.2">
      <c r="D111" s="21"/>
      <c r="E111" s="21"/>
      <c r="F111" s="21"/>
      <c r="G111" s="21"/>
      <c r="H111" s="21"/>
      <c r="I111" s="21"/>
      <c r="J111" s="25"/>
      <c r="K111" s="25"/>
      <c r="L111" s="25"/>
      <c r="M111" s="25"/>
      <c r="N111" s="25"/>
      <c r="O111" s="25"/>
      <c r="P111" s="25"/>
      <c r="Q111" s="22"/>
      <c r="R111" s="22"/>
      <c r="S111" s="22"/>
      <c r="T111" s="22"/>
      <c r="U111" s="22"/>
      <c r="V111" s="23"/>
      <c r="W111" s="23"/>
      <c r="X111" s="23"/>
      <c r="Y111" s="23"/>
      <c r="Z111" s="23"/>
      <c r="AA111" s="23"/>
      <c r="AB111" s="23"/>
      <c r="AD111" s="21"/>
      <c r="AE111" s="23"/>
    </row>
    <row r="112" spans="2:32" x14ac:dyDescent="0.2">
      <c r="B112" s="10">
        <f t="shared" ref="B112:X112" si="83">B16</f>
        <v>2000</v>
      </c>
      <c r="C112" s="10">
        <f t="shared" si="83"/>
        <v>1</v>
      </c>
      <c r="D112" s="21">
        <f t="shared" si="83"/>
        <v>505.93299999999999</v>
      </c>
      <c r="E112" s="21">
        <f t="shared" si="83"/>
        <v>748.63199999999995</v>
      </c>
      <c r="F112" s="19">
        <f>F16</f>
        <v>1183.204</v>
      </c>
      <c r="G112" s="19">
        <f t="shared" si="83"/>
        <v>1150.7639999999999</v>
      </c>
      <c r="H112" s="19">
        <f>H16</f>
        <v>1005.515</v>
      </c>
      <c r="I112" s="19">
        <f>I16</f>
        <v>848.70299999999997</v>
      </c>
      <c r="J112" s="25">
        <f t="shared" ref="J112" si="84">J16</f>
        <v>3257.915</v>
      </c>
      <c r="K112" s="25">
        <f t="shared" si="83"/>
        <v>3772.2139999999999</v>
      </c>
      <c r="L112" s="25">
        <f t="shared" si="83"/>
        <v>3764.4369999999999</v>
      </c>
      <c r="M112" s="25">
        <f>M16</f>
        <v>1890.73</v>
      </c>
      <c r="N112" s="25">
        <f>N16</f>
        <v>3922.6260000000002</v>
      </c>
      <c r="O112" s="25">
        <f>O16</f>
        <v>3905.355</v>
      </c>
      <c r="P112" s="25">
        <f>P16</f>
        <v>2827.1239999999998</v>
      </c>
      <c r="Q112" s="22">
        <f t="shared" si="83"/>
        <v>769.02099999999996</v>
      </c>
      <c r="R112" s="15">
        <f>R16</f>
        <v>1078.8679999999999</v>
      </c>
      <c r="S112" s="15">
        <f t="shared" si="83"/>
        <v>1080.1759999999999</v>
      </c>
      <c r="T112" s="22">
        <f>T16</f>
        <v>999.52300000000002</v>
      </c>
      <c r="U112" s="22">
        <f>U16</f>
        <v>921.13699999999994</v>
      </c>
      <c r="V112" s="23">
        <f t="shared" ref="V112" si="85">V16</f>
        <v>1986.4</v>
      </c>
      <c r="W112" s="23">
        <f t="shared" si="83"/>
        <v>2152.0749999999998</v>
      </c>
      <c r="X112" s="23">
        <f t="shared" si="83"/>
        <v>2206.6410000000001</v>
      </c>
      <c r="Y112" s="23">
        <f>Y16</f>
        <v>1394.0889999999999</v>
      </c>
      <c r="Z112" s="16">
        <f>Z16</f>
        <v>2254.2249999999999</v>
      </c>
      <c r="AA112" s="23">
        <f>AA16</f>
        <v>2236.3130000000001</v>
      </c>
      <c r="AB112" s="23">
        <f>AB16</f>
        <v>1818.7190000000001</v>
      </c>
      <c r="AD112" s="21"/>
      <c r="AE112" s="23">
        <f t="shared" ref="AE112" si="86">AE16</f>
        <v>1973.2080000000001</v>
      </c>
    </row>
    <row r="113" spans="3:32" x14ac:dyDescent="0.2">
      <c r="C113" s="34" t="s">
        <v>9</v>
      </c>
      <c r="D113" s="21"/>
      <c r="E113" s="21"/>
      <c r="F113" s="21"/>
      <c r="G113" s="21"/>
      <c r="H113" s="21"/>
      <c r="I113" s="21"/>
      <c r="J113" s="25"/>
      <c r="K113" s="25"/>
      <c r="L113" s="25"/>
      <c r="M113" s="25"/>
      <c r="N113" s="25"/>
      <c r="O113" s="25"/>
      <c r="P113" s="25"/>
      <c r="Q113" s="39">
        <v>343</v>
      </c>
      <c r="R113" s="39">
        <v>208</v>
      </c>
      <c r="S113" s="39">
        <v>221</v>
      </c>
      <c r="T113" s="39">
        <v>220</v>
      </c>
      <c r="U113" s="39">
        <v>210</v>
      </c>
      <c r="V113" s="40">
        <v>47</v>
      </c>
      <c r="W113" s="40">
        <f>46*0 +22</f>
        <v>22</v>
      </c>
      <c r="X113" s="40">
        <v>37</v>
      </c>
      <c r="Y113" s="40">
        <v>88</v>
      </c>
      <c r="Z113" s="40">
        <f>50*0 +44</f>
        <v>44</v>
      </c>
      <c r="AA113" s="40">
        <f>123*0 +44</f>
        <v>44</v>
      </c>
      <c r="AB113" s="40">
        <v>48</v>
      </c>
      <c r="AD113" s="21"/>
      <c r="AE113" s="40">
        <f>46*0 +22</f>
        <v>22</v>
      </c>
    </row>
    <row r="114" spans="3:32" x14ac:dyDescent="0.2">
      <c r="C114" s="34" t="s">
        <v>10</v>
      </c>
      <c r="D114" s="21"/>
      <c r="E114" s="21"/>
      <c r="F114" s="21"/>
      <c r="G114" s="21"/>
      <c r="H114" s="21"/>
      <c r="I114" s="21"/>
      <c r="J114" s="25"/>
      <c r="K114" s="25"/>
      <c r="L114" s="25"/>
      <c r="M114" s="25"/>
      <c r="N114" s="25"/>
      <c r="O114" s="25"/>
      <c r="P114" s="25"/>
      <c r="Q114" s="39">
        <v>0</v>
      </c>
      <c r="R114" s="39">
        <v>143</v>
      </c>
      <c r="S114" s="39">
        <v>121</v>
      </c>
      <c r="T114" s="39">
        <v>113</v>
      </c>
      <c r="U114" s="39">
        <v>103</v>
      </c>
      <c r="V114" s="40">
        <v>313</v>
      </c>
      <c r="W114" s="40">
        <f>314*0 +338</f>
        <v>338</v>
      </c>
      <c r="X114" s="40">
        <v>323</v>
      </c>
      <c r="Y114" s="40">
        <v>272</v>
      </c>
      <c r="Z114" s="40">
        <f>310*0 +316</f>
        <v>316</v>
      </c>
      <c r="AA114" s="40">
        <f>237*0 +316</f>
        <v>316</v>
      </c>
      <c r="AB114" s="40">
        <v>312</v>
      </c>
      <c r="AD114" s="21"/>
      <c r="AE114" s="40">
        <f>314*0 +338</f>
        <v>338</v>
      </c>
    </row>
    <row r="115" spans="3:32" x14ac:dyDescent="0.2">
      <c r="C115" s="34" t="s">
        <v>11</v>
      </c>
      <c r="D115" s="21"/>
      <c r="E115" s="21"/>
      <c r="F115" s="21"/>
      <c r="G115" s="21"/>
      <c r="H115" s="21"/>
      <c r="I115" s="21"/>
      <c r="J115" s="25"/>
      <c r="K115" s="25"/>
      <c r="L115" s="25"/>
      <c r="M115" s="25"/>
      <c r="N115" s="25"/>
      <c r="O115" s="25"/>
      <c r="P115" s="25"/>
      <c r="Q115" s="64">
        <f t="shared" ref="Q115:AB115" si="87">360-(Q113+Q114)</f>
        <v>17</v>
      </c>
      <c r="R115" s="64">
        <f t="shared" si="87"/>
        <v>9</v>
      </c>
      <c r="S115" s="64">
        <f t="shared" si="87"/>
        <v>18</v>
      </c>
      <c r="T115" s="64">
        <f t="shared" si="87"/>
        <v>27</v>
      </c>
      <c r="U115" s="64">
        <f t="shared" si="87"/>
        <v>47</v>
      </c>
      <c r="V115" s="65">
        <f t="shared" ref="V115" si="88">360-(V113+V114)</f>
        <v>0</v>
      </c>
      <c r="W115" s="65">
        <f t="shared" si="87"/>
        <v>0</v>
      </c>
      <c r="X115" s="65">
        <f t="shared" si="87"/>
        <v>0</v>
      </c>
      <c r="Y115" s="65">
        <f t="shared" si="87"/>
        <v>0</v>
      </c>
      <c r="Z115" s="65">
        <f t="shared" si="87"/>
        <v>0</v>
      </c>
      <c r="AA115" s="65">
        <f t="shared" si="87"/>
        <v>0</v>
      </c>
      <c r="AB115" s="65">
        <f t="shared" si="87"/>
        <v>0</v>
      </c>
      <c r="AD115" s="21"/>
      <c r="AE115" s="65">
        <f t="shared" ref="AE115" si="89">360-(AE113+AE114)</f>
        <v>0</v>
      </c>
    </row>
    <row r="116" spans="3:32" x14ac:dyDescent="0.2">
      <c r="C116" s="34" t="s">
        <v>19</v>
      </c>
      <c r="D116" s="21"/>
      <c r="E116" s="21"/>
      <c r="F116" s="21"/>
      <c r="G116" s="21"/>
      <c r="H116" s="21"/>
      <c r="I116" s="21"/>
      <c r="J116" s="25"/>
      <c r="K116" s="25"/>
      <c r="L116" s="25"/>
      <c r="M116" s="25"/>
      <c r="N116" s="25"/>
      <c r="O116" s="25"/>
      <c r="P116" s="25"/>
      <c r="Q116" s="49">
        <v>0</v>
      </c>
      <c r="R116" s="49">
        <v>0</v>
      </c>
      <c r="S116" s="49">
        <v>0</v>
      </c>
      <c r="T116" s="39">
        <v>1</v>
      </c>
      <c r="U116" s="39">
        <v>4</v>
      </c>
      <c r="V116" s="40">
        <v>0</v>
      </c>
      <c r="W116" s="40">
        <v>0</v>
      </c>
      <c r="X116" s="40">
        <v>0</v>
      </c>
      <c r="Y116" s="40">
        <v>0</v>
      </c>
      <c r="Z116" s="40">
        <v>0</v>
      </c>
      <c r="AA116" s="40">
        <v>0</v>
      </c>
      <c r="AB116" s="40">
        <v>0</v>
      </c>
      <c r="AD116" s="21"/>
      <c r="AE116" s="40">
        <v>0</v>
      </c>
    </row>
    <row r="117" spans="3:32" x14ac:dyDescent="0.2">
      <c r="C117" s="34" t="s">
        <v>12</v>
      </c>
      <c r="D117" s="37">
        <f t="shared" ref="D117:P117" si="90">$C$2*$E$2</f>
        <v>40000</v>
      </c>
      <c r="E117" s="37">
        <f t="shared" si="90"/>
        <v>40000</v>
      </c>
      <c r="F117" s="37">
        <f t="shared" si="90"/>
        <v>40000</v>
      </c>
      <c r="G117" s="37">
        <f t="shared" si="90"/>
        <v>40000</v>
      </c>
      <c r="H117" s="37">
        <f t="shared" si="90"/>
        <v>40000</v>
      </c>
      <c r="I117" s="37">
        <f t="shared" si="90"/>
        <v>40000</v>
      </c>
      <c r="J117" s="81">
        <f t="shared" si="90"/>
        <v>40000</v>
      </c>
      <c r="K117" s="81">
        <f t="shared" si="90"/>
        <v>40000</v>
      </c>
      <c r="L117" s="81">
        <f t="shared" si="90"/>
        <v>40000</v>
      </c>
      <c r="M117" s="81">
        <f t="shared" si="90"/>
        <v>40000</v>
      </c>
      <c r="N117" s="81">
        <f t="shared" si="90"/>
        <v>40000</v>
      </c>
      <c r="O117" s="81">
        <f t="shared" si="90"/>
        <v>40000</v>
      </c>
      <c r="P117" s="81">
        <f t="shared" si="90"/>
        <v>40000</v>
      </c>
      <c r="Q117" s="38">
        <v>39811</v>
      </c>
      <c r="R117" s="4">
        <v>43354</v>
      </c>
      <c r="S117" s="4">
        <v>42824</v>
      </c>
      <c r="T117" s="38">
        <v>41302</v>
      </c>
      <c r="U117" s="38">
        <v>39821</v>
      </c>
      <c r="V117" s="41">
        <v>63794</v>
      </c>
      <c r="W117" s="5">
        <v>69374</v>
      </c>
      <c r="X117" s="41">
        <v>67239</v>
      </c>
      <c r="Y117" s="96">
        <v>50616</v>
      </c>
      <c r="Z117" s="5">
        <v>69783</v>
      </c>
      <c r="AA117" s="5">
        <v>69980</v>
      </c>
      <c r="AB117" s="41">
        <v>59416</v>
      </c>
      <c r="AD117" s="37"/>
      <c r="AE117" s="5">
        <v>70634</v>
      </c>
      <c r="AF117" s="37">
        <v>42500</v>
      </c>
    </row>
    <row r="118" spans="3:32" x14ac:dyDescent="0.2">
      <c r="C118" s="34" t="s">
        <v>13</v>
      </c>
      <c r="D118" s="21"/>
      <c r="E118" s="21"/>
      <c r="F118" s="21"/>
      <c r="G118" s="21"/>
      <c r="H118" s="21"/>
      <c r="I118" s="21"/>
      <c r="J118" s="25"/>
      <c r="K118" s="25"/>
      <c r="L118" s="25"/>
      <c r="M118" s="25"/>
      <c r="N118" s="25"/>
      <c r="O118" s="25"/>
      <c r="P118" s="25"/>
      <c r="Q118" s="38">
        <v>40000</v>
      </c>
      <c r="R118" s="4">
        <v>50788</v>
      </c>
      <c r="S118" s="4">
        <v>49780</v>
      </c>
      <c r="T118" s="38">
        <v>45437</v>
      </c>
      <c r="U118" s="38">
        <v>41389</v>
      </c>
      <c r="V118" s="41">
        <v>87586</v>
      </c>
      <c r="W118" s="41">
        <v>94891</v>
      </c>
      <c r="X118" s="41">
        <v>96196</v>
      </c>
      <c r="Y118" s="96">
        <v>61469</v>
      </c>
      <c r="Z118" s="5">
        <v>98830</v>
      </c>
      <c r="AA118" s="41">
        <v>98231</v>
      </c>
      <c r="AB118" s="41">
        <v>79737</v>
      </c>
      <c r="AD118" s="21"/>
      <c r="AE118" s="41">
        <v>94842</v>
      </c>
    </row>
    <row r="119" spans="3:32" x14ac:dyDescent="0.2">
      <c r="C119" s="34" t="s">
        <v>14</v>
      </c>
      <c r="D119" s="21"/>
      <c r="E119" s="21"/>
      <c r="F119" s="21"/>
      <c r="G119" s="21"/>
      <c r="H119" s="21"/>
      <c r="I119" s="21"/>
      <c r="J119" s="25"/>
      <c r="K119" s="25"/>
      <c r="L119" s="25"/>
      <c r="M119" s="25"/>
      <c r="N119" s="25"/>
      <c r="O119" s="25"/>
      <c r="P119" s="25"/>
      <c r="Q119" s="38">
        <v>36000</v>
      </c>
      <c r="R119" s="38">
        <v>36000</v>
      </c>
      <c r="S119" s="38">
        <v>36000</v>
      </c>
      <c r="T119" s="38">
        <v>32000</v>
      </c>
      <c r="U119" s="38">
        <v>32000</v>
      </c>
      <c r="V119" s="5">
        <v>40000</v>
      </c>
      <c r="W119" s="5">
        <v>40000</v>
      </c>
      <c r="X119" s="5">
        <v>40000</v>
      </c>
      <c r="Y119" s="5">
        <v>40000</v>
      </c>
      <c r="Z119" s="5">
        <v>40000</v>
      </c>
      <c r="AA119" s="5">
        <v>40000</v>
      </c>
      <c r="AB119" s="5">
        <v>40000</v>
      </c>
      <c r="AD119" s="21"/>
      <c r="AE119" s="5">
        <v>42500</v>
      </c>
    </row>
    <row r="120" spans="3:32" x14ac:dyDescent="0.2">
      <c r="D120" s="21"/>
      <c r="E120" s="21"/>
      <c r="F120" s="21"/>
      <c r="G120" s="21"/>
      <c r="H120" s="21"/>
      <c r="I120" s="21"/>
      <c r="J120" s="25"/>
      <c r="K120" s="25"/>
      <c r="L120" s="25"/>
      <c r="M120" s="25"/>
      <c r="N120" s="25"/>
      <c r="O120" s="25"/>
      <c r="P120" s="25"/>
      <c r="Q120" s="22"/>
      <c r="R120" s="22"/>
      <c r="S120" s="22"/>
      <c r="T120" s="22"/>
      <c r="U120" s="22"/>
      <c r="V120" s="23"/>
      <c r="W120" s="23"/>
      <c r="X120" s="23"/>
      <c r="Y120" s="23"/>
      <c r="Z120" s="23"/>
      <c r="AA120" s="23"/>
      <c r="AB120" s="23"/>
      <c r="AD120" s="21"/>
      <c r="AE120" s="2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93C4C-FA2C-2C4A-8232-94A74CBD897A}">
  <dimension ref="B1:AG120"/>
  <sheetViews>
    <sheetView zoomScale="120" zoomScaleNormal="120" workbookViewId="0">
      <pane xSplit="9" ySplit="18" topLeftCell="J19" activePane="bottomRight" state="frozenSplit"/>
      <selection pane="topRight" activeCell="J1" sqref="J1"/>
      <selection pane="bottomLeft" activeCell="A16" sqref="A16"/>
      <selection pane="bottomRight" activeCell="T1" sqref="T1:T1048576"/>
    </sheetView>
  </sheetViews>
  <sheetFormatPr baseColWidth="10" defaultRowHeight="16" x14ac:dyDescent="0.2"/>
  <cols>
    <col min="1" max="1" width="12.5" customWidth="1"/>
    <col min="2" max="2" width="8.33203125" customWidth="1"/>
    <col min="3" max="3" width="7.5" customWidth="1"/>
    <col min="4" max="9" width="10.83203125" style="17"/>
    <col min="10" max="13" width="10.83203125" style="93" customWidth="1"/>
    <col min="14" max="18" width="10.83203125" customWidth="1"/>
    <col min="19" max="22" width="10.83203125" style="93" customWidth="1"/>
  </cols>
  <sheetData>
    <row r="1" spans="2:33" ht="19" x14ac:dyDescent="0.25">
      <c r="J1" s="11"/>
      <c r="K1" s="11" t="s">
        <v>35</v>
      </c>
      <c r="N1" s="102" t="str">
        <f>'FVs - 4.00%WR'!O1</f>
        <v>using Meg Faber 10MMA rule for variable equity allocation</v>
      </c>
    </row>
    <row r="2" spans="2:33" ht="38" customHeight="1" x14ac:dyDescent="0.25">
      <c r="B2" s="82" t="s">
        <v>8</v>
      </c>
      <c r="C2" s="44">
        <v>4.4999999999999998E-2</v>
      </c>
      <c r="D2" s="36"/>
      <c r="E2" s="83">
        <v>1000000</v>
      </c>
      <c r="J2" s="78" t="s">
        <v>44</v>
      </c>
      <c r="K2" s="78" t="s">
        <v>45</v>
      </c>
      <c r="L2" s="78" t="s">
        <v>45</v>
      </c>
      <c r="M2" s="78" t="s">
        <v>45</v>
      </c>
      <c r="O2" s="75"/>
      <c r="P2" s="76"/>
      <c r="Q2" s="75"/>
      <c r="R2" s="75"/>
      <c r="S2" s="78" t="s">
        <v>44</v>
      </c>
      <c r="T2" s="78" t="s">
        <v>45</v>
      </c>
      <c r="U2" s="78" t="s">
        <v>45</v>
      </c>
      <c r="V2" s="78" t="s">
        <v>45</v>
      </c>
    </row>
    <row r="3" spans="2:33" s="9" customFormat="1" x14ac:dyDescent="0.2">
      <c r="B3" s="13"/>
      <c r="C3" s="90" t="s">
        <v>30</v>
      </c>
      <c r="D3" s="20" t="s">
        <v>16</v>
      </c>
      <c r="E3" s="20" t="s">
        <v>15</v>
      </c>
      <c r="F3" s="20" t="s">
        <v>7</v>
      </c>
      <c r="G3" s="20" t="s">
        <v>6</v>
      </c>
      <c r="H3" s="20" t="s">
        <v>22</v>
      </c>
      <c r="I3" s="20" t="s">
        <v>23</v>
      </c>
      <c r="J3" s="9" t="s">
        <v>38</v>
      </c>
      <c r="K3" s="9" t="s">
        <v>38</v>
      </c>
      <c r="L3" s="9" t="s">
        <v>39</v>
      </c>
      <c r="M3" s="9" t="s">
        <v>41</v>
      </c>
      <c r="N3" s="9" t="s">
        <v>15</v>
      </c>
      <c r="O3" s="9" t="s">
        <v>7</v>
      </c>
      <c r="P3" s="9" t="s">
        <v>6</v>
      </c>
      <c r="Q3" s="9" t="s">
        <v>22</v>
      </c>
      <c r="R3" s="9" t="s">
        <v>23</v>
      </c>
      <c r="S3" s="9" t="s">
        <v>38</v>
      </c>
      <c r="T3" s="9" t="s">
        <v>38</v>
      </c>
      <c r="U3" s="9" t="s">
        <v>39</v>
      </c>
      <c r="V3" s="9" t="s">
        <v>41</v>
      </c>
    </row>
    <row r="4" spans="2:33" s="8" customFormat="1" ht="56" x14ac:dyDescent="0.2">
      <c r="B4" s="8" t="s">
        <v>4</v>
      </c>
      <c r="C4" s="8" t="s">
        <v>5</v>
      </c>
      <c r="D4" s="18" t="s">
        <v>0</v>
      </c>
      <c r="E4" s="18" t="s">
        <v>0</v>
      </c>
      <c r="F4" s="18" t="s">
        <v>0</v>
      </c>
      <c r="G4" s="18" t="s">
        <v>0</v>
      </c>
      <c r="H4" s="18" t="s">
        <v>0</v>
      </c>
      <c r="I4" s="18" t="s">
        <v>0</v>
      </c>
      <c r="J4" s="24" t="s">
        <v>2</v>
      </c>
      <c r="K4" s="24" t="s">
        <v>2</v>
      </c>
      <c r="L4" s="24" t="s">
        <v>2</v>
      </c>
      <c r="M4" s="24" t="s">
        <v>2</v>
      </c>
      <c r="N4" s="6" t="s">
        <v>1</v>
      </c>
      <c r="O4" s="6" t="s">
        <v>1</v>
      </c>
      <c r="P4" s="6" t="s">
        <v>1</v>
      </c>
      <c r="Q4" s="6" t="s">
        <v>1</v>
      </c>
      <c r="R4" s="6" t="s">
        <v>1</v>
      </c>
      <c r="S4" s="7" t="s">
        <v>3</v>
      </c>
      <c r="T4" s="7" t="s">
        <v>3</v>
      </c>
      <c r="U4" s="7" t="s">
        <v>3</v>
      </c>
      <c r="V4" s="7" t="s">
        <v>3</v>
      </c>
    </row>
    <row r="5" spans="2:33" x14ac:dyDescent="0.2">
      <c r="B5" s="12">
        <v>1929</v>
      </c>
      <c r="C5" s="12">
        <v>9</v>
      </c>
      <c r="D5" s="26">
        <v>-109.48099999999999</v>
      </c>
      <c r="E5" s="26">
        <v>-57.918999999999997</v>
      </c>
      <c r="F5" s="33">
        <v>-8.093</v>
      </c>
      <c r="G5" s="26">
        <v>-154.4</v>
      </c>
      <c r="H5" s="26">
        <v>-353.88400000000001</v>
      </c>
      <c r="I5" s="26">
        <v>-608.09699999999998</v>
      </c>
      <c r="J5" s="99">
        <v>488.71</v>
      </c>
      <c r="K5" s="30">
        <v>613.51400000000001</v>
      </c>
      <c r="L5" s="28">
        <v>-511.25099999999998</v>
      </c>
      <c r="M5" s="28">
        <v>-12.962999999999999</v>
      </c>
      <c r="N5" s="27">
        <v>101.631</v>
      </c>
      <c r="O5" s="32">
        <v>134.14699999999999</v>
      </c>
      <c r="P5" s="27">
        <v>74.177999999999997</v>
      </c>
      <c r="Q5" s="32">
        <v>-4.92</v>
      </c>
      <c r="R5" s="32">
        <v>-133.55600000000001</v>
      </c>
      <c r="S5" s="99">
        <v>331.82900000000001</v>
      </c>
      <c r="T5" s="16">
        <v>495.25200000000001</v>
      </c>
      <c r="U5" s="31">
        <v>-106.879</v>
      </c>
      <c r="V5" s="100">
        <v>289.46600000000001</v>
      </c>
    </row>
    <row r="6" spans="2:33" x14ac:dyDescent="0.2">
      <c r="B6" s="35">
        <v>1937</v>
      </c>
      <c r="C6" s="35">
        <v>3</v>
      </c>
      <c r="D6" s="33">
        <v>-19.468</v>
      </c>
      <c r="E6" s="26">
        <v>-115.55800000000001</v>
      </c>
      <c r="F6" s="26">
        <v>-253.12299999999999</v>
      </c>
      <c r="G6" s="26">
        <v>-221.017</v>
      </c>
      <c r="H6" s="26">
        <v>-154.76400000000001</v>
      </c>
      <c r="I6" s="33">
        <v>-82.188999999999993</v>
      </c>
      <c r="J6" s="30">
        <v>-514.66200000000003</v>
      </c>
      <c r="K6" s="28">
        <v>-271.56700000000001</v>
      </c>
      <c r="L6" s="28">
        <v>-666.80799999999999</v>
      </c>
      <c r="M6" s="28">
        <v>-495.21300000000002</v>
      </c>
      <c r="N6" s="27">
        <v>161.423</v>
      </c>
      <c r="O6" s="27">
        <v>19.664999999999999</v>
      </c>
      <c r="P6" s="27">
        <v>98.777000000000001</v>
      </c>
      <c r="Q6" s="27">
        <v>211.54300000000001</v>
      </c>
      <c r="R6" s="32">
        <v>339.74200000000002</v>
      </c>
      <c r="S6" s="99">
        <v>422.46199999999999</v>
      </c>
      <c r="T6" s="23">
        <v>648.63599999999997</v>
      </c>
      <c r="U6" s="100">
        <v>98.846000000000004</v>
      </c>
      <c r="V6" s="100">
        <v>336.358</v>
      </c>
    </row>
    <row r="7" spans="2:33" x14ac:dyDescent="0.2">
      <c r="B7">
        <v>1946</v>
      </c>
      <c r="C7">
        <v>2</v>
      </c>
      <c r="D7" s="26">
        <v>437.37</v>
      </c>
      <c r="E7" s="26">
        <v>449.39600000000002</v>
      </c>
      <c r="F7" s="26">
        <v>442.59399999999999</v>
      </c>
      <c r="G7" s="26">
        <v>640.077</v>
      </c>
      <c r="H7" s="26">
        <v>853.89</v>
      </c>
      <c r="I7" s="33">
        <v>1076.7159999999999</v>
      </c>
      <c r="J7" s="28">
        <v>2444.835</v>
      </c>
      <c r="K7" s="28">
        <v>2642.8649999999998</v>
      </c>
      <c r="L7" s="30">
        <v>3367.3710000000001</v>
      </c>
      <c r="M7" s="28">
        <v>3118.2739999999999</v>
      </c>
      <c r="N7" s="27">
        <v>477.97699999999998</v>
      </c>
      <c r="O7" s="27">
        <v>473.91199999999998</v>
      </c>
      <c r="P7" s="27">
        <v>668.68899999999996</v>
      </c>
      <c r="Q7" s="27">
        <v>763.76199999999994</v>
      </c>
      <c r="R7" s="32">
        <v>820.46100000000001</v>
      </c>
      <c r="S7" s="16">
        <v>1225.066</v>
      </c>
      <c r="T7" s="16">
        <v>1306.0239999999999</v>
      </c>
      <c r="U7" s="16">
        <v>1761.335</v>
      </c>
      <c r="V7" s="16">
        <v>1603.04</v>
      </c>
      <c r="AG7" s="1"/>
    </row>
    <row r="8" spans="2:33" x14ac:dyDescent="0.2">
      <c r="B8">
        <v>1956</v>
      </c>
      <c r="C8">
        <v>8</v>
      </c>
      <c r="D8" s="26">
        <v>171.16</v>
      </c>
      <c r="E8" s="26">
        <v>363.78199999999998</v>
      </c>
      <c r="F8" s="26">
        <v>639.38</v>
      </c>
      <c r="G8" s="26">
        <v>738.30499999999995</v>
      </c>
      <c r="H8" s="26">
        <v>777.88099999999997</v>
      </c>
      <c r="I8" s="33">
        <v>808.00599999999997</v>
      </c>
      <c r="J8" s="28">
        <v>1538.847</v>
      </c>
      <c r="K8" s="30">
        <v>1628.0239999999999</v>
      </c>
      <c r="L8" s="28">
        <v>794.87400000000002</v>
      </c>
      <c r="M8" s="28">
        <v>1294.711</v>
      </c>
      <c r="N8" s="27">
        <v>270.935</v>
      </c>
      <c r="O8" s="27">
        <v>643.83299999999997</v>
      </c>
      <c r="P8" s="32">
        <v>689.57799999999997</v>
      </c>
      <c r="Q8" s="32">
        <v>626.41099999999994</v>
      </c>
      <c r="R8" s="32">
        <v>551.31100000000004</v>
      </c>
      <c r="S8" s="106">
        <v>531.85199999999998</v>
      </c>
      <c r="T8" s="16">
        <v>644.16399999999999</v>
      </c>
      <c r="U8" s="23">
        <v>629.03</v>
      </c>
      <c r="V8" s="16">
        <v>772.76099999999997</v>
      </c>
      <c r="AE8" s="2"/>
      <c r="AG8" s="3"/>
    </row>
    <row r="9" spans="2:33" x14ac:dyDescent="0.2">
      <c r="B9">
        <v>1965</v>
      </c>
      <c r="C9">
        <v>11</v>
      </c>
      <c r="D9" s="26">
        <v>-608.43399999999997</v>
      </c>
      <c r="E9" s="26">
        <v>-112.727</v>
      </c>
      <c r="F9" s="26">
        <v>549.77099999999996</v>
      </c>
      <c r="G9" s="33">
        <v>572.09500000000003</v>
      </c>
      <c r="H9" s="26">
        <v>458.56400000000002</v>
      </c>
      <c r="I9" s="26">
        <v>324.02699999999999</v>
      </c>
      <c r="J9" s="100">
        <v>151.56</v>
      </c>
      <c r="K9" s="100">
        <v>336.92899999999997</v>
      </c>
      <c r="L9" s="100">
        <v>340.548</v>
      </c>
      <c r="M9" s="30">
        <v>544.24599999999998</v>
      </c>
      <c r="N9" s="27">
        <v>111.961</v>
      </c>
      <c r="O9" s="27">
        <v>570.34799999999996</v>
      </c>
      <c r="P9" s="32">
        <v>597.11900000000003</v>
      </c>
      <c r="Q9" s="27">
        <v>520.62199999999996</v>
      </c>
      <c r="R9" s="27">
        <v>441.03199999999998</v>
      </c>
      <c r="S9" s="99">
        <v>505.95299999999997</v>
      </c>
      <c r="T9" s="16">
        <v>655.90899999999999</v>
      </c>
      <c r="U9" s="100">
        <v>365.61799999999999</v>
      </c>
      <c r="V9" s="16">
        <v>610.86300000000006</v>
      </c>
    </row>
    <row r="10" spans="2:33" s="70" customFormat="1" x14ac:dyDescent="0.2">
      <c r="B10" s="70">
        <v>1968</v>
      </c>
      <c r="C10" s="70">
        <v>12</v>
      </c>
      <c r="D10" s="71">
        <v>-863.28200000000004</v>
      </c>
      <c r="E10" s="71">
        <v>-29.11</v>
      </c>
      <c r="F10" s="71">
        <v>888.32899999999995</v>
      </c>
      <c r="G10" s="72">
        <v>911.88599999999997</v>
      </c>
      <c r="H10" s="71">
        <v>760.471</v>
      </c>
      <c r="I10" s="71">
        <v>557.17200000000003</v>
      </c>
      <c r="J10" s="59">
        <v>576.41999999999996</v>
      </c>
      <c r="K10" s="59">
        <v>808.572</v>
      </c>
      <c r="L10" s="110">
        <v>395.54700000000003</v>
      </c>
      <c r="M10" s="58">
        <v>918.01499999999999</v>
      </c>
      <c r="N10" s="79">
        <v>347.58100000000002</v>
      </c>
      <c r="O10" s="74">
        <v>797.80100000000004</v>
      </c>
      <c r="P10" s="73">
        <v>847.73199999999997</v>
      </c>
      <c r="Q10" s="74">
        <v>821.25400000000002</v>
      </c>
      <c r="R10" s="74">
        <v>719.62599999999998</v>
      </c>
      <c r="S10" s="63">
        <v>1168.4100000000001</v>
      </c>
      <c r="T10" s="62">
        <v>1356.5260000000001</v>
      </c>
      <c r="U10" s="63">
        <v>523.351</v>
      </c>
      <c r="V10" s="63">
        <v>1067.7539999999999</v>
      </c>
    </row>
    <row r="11" spans="2:33" x14ac:dyDescent="0.2">
      <c r="B11">
        <v>1973</v>
      </c>
      <c r="C11">
        <v>7</v>
      </c>
      <c r="D11" s="26">
        <v>421</v>
      </c>
      <c r="E11" s="26">
        <v>555.93399999999997</v>
      </c>
      <c r="F11" s="26">
        <v>509.23099999999999</v>
      </c>
      <c r="G11" s="26">
        <v>540.26300000000003</v>
      </c>
      <c r="H11" s="26">
        <v>603.91700000000003</v>
      </c>
      <c r="I11" s="33">
        <v>656.74</v>
      </c>
      <c r="J11" s="28">
        <v>4016.3090000000002</v>
      </c>
      <c r="K11" s="30">
        <v>4573.5330000000004</v>
      </c>
      <c r="L11" s="28">
        <v>1498.472</v>
      </c>
      <c r="M11" s="28">
        <v>3232.654</v>
      </c>
      <c r="N11" s="32">
        <v>706.42600000000004</v>
      </c>
      <c r="O11" s="27">
        <v>529.69000000000005</v>
      </c>
      <c r="P11" s="27">
        <v>562.58799999999997</v>
      </c>
      <c r="Q11" s="27">
        <v>633.774</v>
      </c>
      <c r="R11" s="32">
        <v>688.12599999999998</v>
      </c>
      <c r="S11" s="23">
        <v>2562.4549999999999</v>
      </c>
      <c r="T11" s="16">
        <v>2792.3429999999998</v>
      </c>
      <c r="U11" s="23">
        <v>793.64800000000002</v>
      </c>
      <c r="V11" s="23">
        <v>2003.5309999999999</v>
      </c>
    </row>
    <row r="12" spans="2:33" x14ac:dyDescent="0.2">
      <c r="B12">
        <v>1974</v>
      </c>
      <c r="C12">
        <v>3</v>
      </c>
      <c r="D12" s="33">
        <v>1116.902</v>
      </c>
      <c r="E12" s="33">
        <v>962.053</v>
      </c>
      <c r="F12" s="26">
        <v>573.97</v>
      </c>
      <c r="G12" s="26">
        <v>636.62</v>
      </c>
      <c r="H12" s="26">
        <v>804.39700000000005</v>
      </c>
      <c r="I12" s="33">
        <v>980.803</v>
      </c>
      <c r="J12" s="28">
        <v>7738.2709999999997</v>
      </c>
      <c r="K12" s="30">
        <v>8484.3559999999998</v>
      </c>
      <c r="L12" s="28">
        <v>1261.3050000000001</v>
      </c>
      <c r="M12" s="28">
        <v>4304.5730000000003</v>
      </c>
      <c r="N12" s="32">
        <v>958.41300000000001</v>
      </c>
      <c r="O12" s="27">
        <v>592.755</v>
      </c>
      <c r="P12" s="27">
        <v>653.601</v>
      </c>
      <c r="Q12" s="27">
        <v>786.85799999999995</v>
      </c>
      <c r="R12" s="32">
        <v>890.45600000000002</v>
      </c>
      <c r="S12" s="23">
        <v>3772.2420000000002</v>
      </c>
      <c r="T12" s="16">
        <v>4087.8130000000001</v>
      </c>
      <c r="U12" s="23">
        <v>860.08399999999995</v>
      </c>
      <c r="V12" s="23">
        <v>2399.2330000000002</v>
      </c>
    </row>
    <row r="13" spans="2:33" x14ac:dyDescent="0.2">
      <c r="B13">
        <v>1979</v>
      </c>
      <c r="C13">
        <v>3</v>
      </c>
      <c r="D13" s="33">
        <v>2676.4160000000002</v>
      </c>
      <c r="E13" s="33">
        <v>2300.413</v>
      </c>
      <c r="F13" s="26">
        <v>1564.2919999999999</v>
      </c>
      <c r="G13" s="26">
        <v>1620.951</v>
      </c>
      <c r="H13" s="26">
        <v>1848.0150000000001</v>
      </c>
      <c r="I13" s="33">
        <v>2070.4119999999998</v>
      </c>
      <c r="J13" s="28">
        <v>14054.789000000001</v>
      </c>
      <c r="K13" s="30">
        <v>15071.709000000001</v>
      </c>
      <c r="L13" s="28">
        <v>4009.3110000000001</v>
      </c>
      <c r="M13" s="28">
        <v>8751.9629999999997</v>
      </c>
      <c r="N13" s="32">
        <v>1064.769</v>
      </c>
      <c r="O13" s="27">
        <v>657.12099999999998</v>
      </c>
      <c r="P13" s="27">
        <v>665.23400000000004</v>
      </c>
      <c r="Q13" s="27">
        <v>753.76</v>
      </c>
      <c r="R13" s="32">
        <v>802.99800000000005</v>
      </c>
      <c r="S13" s="29">
        <v>5060.3540000000003</v>
      </c>
      <c r="T13" s="16">
        <v>5463.2979999999998</v>
      </c>
      <c r="U13" s="29">
        <v>1968.56</v>
      </c>
      <c r="V13" s="29">
        <v>3458.2460000000001</v>
      </c>
    </row>
    <row r="14" spans="2:33" x14ac:dyDescent="0.2">
      <c r="B14">
        <v>1980</v>
      </c>
      <c r="C14">
        <v>2</v>
      </c>
      <c r="D14" s="33">
        <v>3710.5990000000002</v>
      </c>
      <c r="E14" s="33">
        <v>2360.5349999999999</v>
      </c>
      <c r="F14" s="26">
        <v>594.36099999999999</v>
      </c>
      <c r="G14" s="26">
        <v>639.44600000000003</v>
      </c>
      <c r="H14" s="26">
        <v>1037.3599999999999</v>
      </c>
      <c r="I14" s="33">
        <v>1471.721</v>
      </c>
      <c r="J14" s="28">
        <v>14428.6</v>
      </c>
      <c r="K14" s="30">
        <v>15609.31</v>
      </c>
      <c r="L14" s="28">
        <v>3987.2429999999999</v>
      </c>
      <c r="M14" s="28">
        <v>9041.4380000000001</v>
      </c>
      <c r="N14" s="32">
        <v>1176.5250000000001</v>
      </c>
      <c r="O14" s="27">
        <v>569.66200000000003</v>
      </c>
      <c r="P14" s="27">
        <v>611.18399999999997</v>
      </c>
      <c r="Q14" s="27">
        <v>728.99099999999999</v>
      </c>
      <c r="R14" s="32">
        <v>813.35599999999999</v>
      </c>
      <c r="S14" s="29">
        <v>5159.5680000000002</v>
      </c>
      <c r="T14" s="16">
        <v>5619.2690000000002</v>
      </c>
      <c r="U14" s="29">
        <v>2102.2600000000002</v>
      </c>
      <c r="V14" s="29">
        <v>3621.42</v>
      </c>
    </row>
    <row r="15" spans="2:33" x14ac:dyDescent="0.2">
      <c r="B15">
        <v>1980</v>
      </c>
      <c r="C15">
        <v>12</v>
      </c>
      <c r="D15" s="33">
        <v>3835.402</v>
      </c>
      <c r="E15" s="33">
        <v>2481.8240000000001</v>
      </c>
      <c r="F15" s="26">
        <v>632.46199999999999</v>
      </c>
      <c r="G15" s="26">
        <v>637.10599999999999</v>
      </c>
      <c r="H15" s="26">
        <v>1009.4109999999999</v>
      </c>
      <c r="I15" s="33">
        <v>1402.2380000000001</v>
      </c>
      <c r="J15" s="28">
        <v>10065.473</v>
      </c>
      <c r="K15" s="30">
        <v>11184.56</v>
      </c>
      <c r="L15" s="28">
        <v>2827.6579999999999</v>
      </c>
      <c r="M15" s="28">
        <v>6564.1959999999999</v>
      </c>
      <c r="N15" s="32">
        <v>1211.9559999999999</v>
      </c>
      <c r="O15" s="27">
        <v>646.51300000000003</v>
      </c>
      <c r="P15" s="27">
        <v>655.24</v>
      </c>
      <c r="Q15" s="27">
        <v>761.13099999999997</v>
      </c>
      <c r="R15" s="27">
        <v>823.14700000000005</v>
      </c>
      <c r="S15" s="29">
        <v>3907.18</v>
      </c>
      <c r="T15" s="16">
        <v>4371.2359999999999</v>
      </c>
      <c r="U15" s="29">
        <v>1778.482</v>
      </c>
      <c r="V15" s="29">
        <v>2929.1770000000001</v>
      </c>
    </row>
    <row r="16" spans="2:33" x14ac:dyDescent="0.2">
      <c r="B16">
        <v>2000</v>
      </c>
      <c r="C16">
        <v>1</v>
      </c>
      <c r="D16" s="26">
        <v>177.34</v>
      </c>
      <c r="E16" s="26">
        <v>396.69900000000001</v>
      </c>
      <c r="F16" s="33">
        <v>789.60699999999997</v>
      </c>
      <c r="G16" s="26">
        <v>735.88699999999994</v>
      </c>
      <c r="H16" s="26">
        <v>579.17700000000002</v>
      </c>
      <c r="I16" s="26">
        <v>410.97500000000002</v>
      </c>
      <c r="J16" s="28">
        <v>2769.694</v>
      </c>
      <c r="K16" s="30">
        <v>3279.5189999999998</v>
      </c>
      <c r="L16" s="28">
        <v>3236.3029999999999</v>
      </c>
      <c r="M16" s="28">
        <v>3405.7660000000001</v>
      </c>
      <c r="N16" s="27">
        <v>457.81099999999998</v>
      </c>
      <c r="O16" s="32">
        <v>813.25199999999995</v>
      </c>
      <c r="P16" s="32">
        <v>787.22900000000004</v>
      </c>
      <c r="Q16" s="27">
        <v>670.37</v>
      </c>
      <c r="R16" s="27">
        <v>595.45500000000004</v>
      </c>
      <c r="S16" s="29">
        <v>1664.739</v>
      </c>
      <c r="T16" s="23">
        <v>1807.2439999999999</v>
      </c>
      <c r="U16" s="29">
        <v>1847.867</v>
      </c>
      <c r="V16" s="31">
        <v>1892.1980000000001</v>
      </c>
    </row>
    <row r="17" spans="2:22" ht="74" customHeight="1" x14ac:dyDescent="0.2">
      <c r="D17" s="45" t="s">
        <v>20</v>
      </c>
      <c r="E17" s="45" t="s">
        <v>20</v>
      </c>
      <c r="F17" s="45"/>
      <c r="G17" s="86" t="s">
        <v>24</v>
      </c>
      <c r="H17" s="45"/>
      <c r="I17" s="45" t="s">
        <v>32</v>
      </c>
      <c r="J17" s="46"/>
      <c r="K17" s="101" t="s">
        <v>49</v>
      </c>
      <c r="L17" s="46"/>
      <c r="M17" s="46" t="s">
        <v>47</v>
      </c>
      <c r="N17" s="47" t="s">
        <v>20</v>
      </c>
      <c r="O17" s="47"/>
      <c r="P17" s="47" t="s">
        <v>33</v>
      </c>
      <c r="Q17" s="47" t="s">
        <v>25</v>
      </c>
      <c r="R17" s="47" t="s">
        <v>31</v>
      </c>
      <c r="S17" s="48" t="s">
        <v>51</v>
      </c>
      <c r="T17" s="85" t="s">
        <v>50</v>
      </c>
      <c r="U17" s="48" t="s">
        <v>48</v>
      </c>
      <c r="V17" s="48" t="s">
        <v>53</v>
      </c>
    </row>
    <row r="18" spans="2:22" ht="11" customHeight="1" x14ac:dyDescent="0.2">
      <c r="D18" s="21"/>
      <c r="E18" s="21"/>
      <c r="F18" s="21"/>
      <c r="G18" s="21"/>
      <c r="H18" s="21"/>
      <c r="I18" s="21"/>
      <c r="N18" s="22"/>
      <c r="O18" s="22"/>
      <c r="P18" s="22"/>
      <c r="Q18" s="22"/>
      <c r="R18" s="22"/>
      <c r="S18" s="23"/>
      <c r="T18" s="23"/>
      <c r="U18" s="23"/>
      <c r="V18" s="23"/>
    </row>
    <row r="19" spans="2:22" x14ac:dyDescent="0.2">
      <c r="B19" s="89" t="s">
        <v>8</v>
      </c>
      <c r="C19" s="14">
        <f>C2</f>
        <v>4.4999999999999998E-2</v>
      </c>
    </row>
    <row r="20" spans="2:22" s="9" customFormat="1" x14ac:dyDescent="0.2">
      <c r="B20" s="13"/>
      <c r="D20" s="20" t="str">
        <f>D3</f>
        <v>60-40-0</v>
      </c>
      <c r="E20" s="20" t="str">
        <f>E3</f>
        <v>60-27-13</v>
      </c>
      <c r="F20" s="20" t="str">
        <f t="shared" ref="F20:L20" si="0">F3</f>
        <v>60-5-35</v>
      </c>
      <c r="G20" s="20" t="str">
        <f t="shared" si="0"/>
        <v>65-0-35</v>
      </c>
      <c r="H20" s="20" t="str">
        <f t="shared" si="0"/>
        <v>70-0-30</v>
      </c>
      <c r="I20" s="20" t="str">
        <f t="shared" si="0"/>
        <v>75-0-25</v>
      </c>
      <c r="J20" s="20" t="str">
        <f t="shared" si="0"/>
        <v>100-0-0</v>
      </c>
      <c r="K20" s="20" t="str">
        <f t="shared" si="0"/>
        <v>100-0-0</v>
      </c>
      <c r="L20" s="20" t="str">
        <f t="shared" si="0"/>
        <v>0-100-0</v>
      </c>
      <c r="M20" s="20" t="str">
        <f>M3</f>
        <v>50-50-0</v>
      </c>
      <c r="N20" s="20" t="str">
        <f t="shared" ref="N20:U20" si="1">N3</f>
        <v>60-27-13</v>
      </c>
      <c r="O20" s="20" t="str">
        <f t="shared" si="1"/>
        <v>60-5-35</v>
      </c>
      <c r="P20" s="20" t="str">
        <f t="shared" si="1"/>
        <v>65-0-35</v>
      </c>
      <c r="Q20" s="20" t="str">
        <f t="shared" si="1"/>
        <v>70-0-30</v>
      </c>
      <c r="R20" s="20" t="str">
        <f t="shared" si="1"/>
        <v>75-0-25</v>
      </c>
      <c r="S20" s="20" t="str">
        <f t="shared" si="1"/>
        <v>100-0-0</v>
      </c>
      <c r="T20" s="20" t="str">
        <f t="shared" si="1"/>
        <v>100-0-0</v>
      </c>
      <c r="U20" s="20" t="str">
        <f t="shared" si="1"/>
        <v>0-100-0</v>
      </c>
      <c r="V20" s="20" t="str">
        <f>V3</f>
        <v>50-50-0</v>
      </c>
    </row>
    <row r="21" spans="2:22" s="8" customFormat="1" ht="56" x14ac:dyDescent="0.2">
      <c r="B21" s="8" t="s">
        <v>4</v>
      </c>
      <c r="C21" s="8" t="s">
        <v>5</v>
      </c>
      <c r="D21" s="43"/>
      <c r="E21" s="43"/>
      <c r="F21" s="18" t="s">
        <v>0</v>
      </c>
      <c r="G21" s="18" t="s">
        <v>0</v>
      </c>
      <c r="H21" s="18" t="s">
        <v>0</v>
      </c>
      <c r="I21" s="18" t="s">
        <v>0</v>
      </c>
      <c r="J21" s="24" t="s">
        <v>2</v>
      </c>
      <c r="K21" s="24" t="s">
        <v>2</v>
      </c>
      <c r="L21" s="24" t="s">
        <v>2</v>
      </c>
      <c r="M21" s="24" t="s">
        <v>2</v>
      </c>
      <c r="N21" s="6" t="s">
        <v>1</v>
      </c>
      <c r="O21" s="6" t="s">
        <v>1</v>
      </c>
      <c r="P21" s="6" t="s">
        <v>1</v>
      </c>
      <c r="Q21" s="6" t="s">
        <v>1</v>
      </c>
      <c r="R21" s="6" t="s">
        <v>1</v>
      </c>
      <c r="S21" s="7" t="s">
        <v>3</v>
      </c>
      <c r="T21" s="7" t="s">
        <v>3</v>
      </c>
      <c r="U21" s="7" t="s">
        <v>3</v>
      </c>
      <c r="V21" s="7" t="s">
        <v>3</v>
      </c>
    </row>
    <row r="22" spans="2:22" x14ac:dyDescent="0.2">
      <c r="B22" s="54">
        <f t="shared" ref="B22:U22" si="2">B5</f>
        <v>1929</v>
      </c>
      <c r="C22" s="54">
        <f t="shared" si="2"/>
        <v>9</v>
      </c>
      <c r="D22" s="33">
        <f t="shared" si="2"/>
        <v>-109.48099999999999</v>
      </c>
      <c r="E22" s="26">
        <f t="shared" si="2"/>
        <v>-57.918999999999997</v>
      </c>
      <c r="F22" s="26">
        <f t="shared" si="2"/>
        <v>-8.093</v>
      </c>
      <c r="G22" s="26">
        <f t="shared" si="2"/>
        <v>-154.4</v>
      </c>
      <c r="H22" s="26">
        <f t="shared" si="2"/>
        <v>-353.88400000000001</v>
      </c>
      <c r="I22" s="26">
        <f t="shared" si="2"/>
        <v>-608.09699999999998</v>
      </c>
      <c r="J22" s="28">
        <f t="shared" si="2"/>
        <v>488.71</v>
      </c>
      <c r="K22" s="28">
        <f t="shared" si="2"/>
        <v>613.51400000000001</v>
      </c>
      <c r="L22" s="28">
        <f t="shared" si="2"/>
        <v>-511.25099999999998</v>
      </c>
      <c r="M22" s="28">
        <f>M5</f>
        <v>-12.962999999999999</v>
      </c>
      <c r="N22" s="27">
        <f t="shared" si="2"/>
        <v>101.631</v>
      </c>
      <c r="O22" s="15">
        <f t="shared" si="2"/>
        <v>134.14699999999999</v>
      </c>
      <c r="P22" s="22">
        <f t="shared" si="2"/>
        <v>74.177999999999997</v>
      </c>
      <c r="Q22" s="32">
        <f t="shared" si="2"/>
        <v>-4.92</v>
      </c>
      <c r="R22" s="32">
        <f t="shared" si="2"/>
        <v>-133.55600000000001</v>
      </c>
      <c r="S22" s="99">
        <f t="shared" si="2"/>
        <v>331.82900000000001</v>
      </c>
      <c r="T22" s="31">
        <f t="shared" si="2"/>
        <v>495.25200000000001</v>
      </c>
      <c r="U22" s="31">
        <f t="shared" si="2"/>
        <v>-106.879</v>
      </c>
      <c r="V22" s="100">
        <f>V5</f>
        <v>289.46600000000001</v>
      </c>
    </row>
    <row r="23" spans="2:22" x14ac:dyDescent="0.2">
      <c r="C23" s="34" t="s">
        <v>9</v>
      </c>
      <c r="D23" s="21"/>
      <c r="E23" s="21"/>
      <c r="F23" s="21"/>
      <c r="G23" s="21"/>
      <c r="H23" s="21"/>
      <c r="I23" s="21"/>
      <c r="J23" s="25"/>
      <c r="K23" s="25"/>
      <c r="L23" s="25"/>
      <c r="M23" s="25"/>
      <c r="N23" s="39">
        <v>252</v>
      </c>
      <c r="O23" s="39">
        <v>261</v>
      </c>
      <c r="P23" s="39">
        <v>235</v>
      </c>
      <c r="Q23" s="39">
        <v>191</v>
      </c>
      <c r="R23" s="39">
        <v>161</v>
      </c>
      <c r="S23" s="40">
        <v>73</v>
      </c>
      <c r="T23" s="40">
        <v>72</v>
      </c>
      <c r="U23" s="95">
        <v>213</v>
      </c>
      <c r="V23" s="40">
        <v>71</v>
      </c>
    </row>
    <row r="24" spans="2:22" x14ac:dyDescent="0.2">
      <c r="C24" s="34" t="s">
        <v>10</v>
      </c>
      <c r="D24" s="21"/>
      <c r="E24" s="21"/>
      <c r="F24" s="21"/>
      <c r="G24" s="21"/>
      <c r="H24" s="21"/>
      <c r="I24" s="21"/>
      <c r="J24" s="25"/>
      <c r="K24" s="25"/>
      <c r="L24" s="25"/>
      <c r="M24" s="25"/>
      <c r="N24" s="39">
        <v>0</v>
      </c>
      <c r="O24" s="39">
        <v>0</v>
      </c>
      <c r="P24" s="39">
        <v>0</v>
      </c>
      <c r="Q24" s="39">
        <v>0</v>
      </c>
      <c r="R24" s="39">
        <v>0</v>
      </c>
      <c r="S24" s="40">
        <v>232</v>
      </c>
      <c r="T24" s="40">
        <v>233</v>
      </c>
      <c r="U24" s="95">
        <v>0</v>
      </c>
      <c r="V24" s="40">
        <v>168</v>
      </c>
    </row>
    <row r="25" spans="2:22" x14ac:dyDescent="0.2">
      <c r="C25" s="34" t="s">
        <v>11</v>
      </c>
      <c r="D25" s="21"/>
      <c r="E25" s="21"/>
      <c r="F25" s="21"/>
      <c r="G25" s="21"/>
      <c r="H25" s="21"/>
      <c r="I25" s="21"/>
      <c r="J25" s="25"/>
      <c r="K25" s="25"/>
      <c r="L25" s="25"/>
      <c r="M25" s="25"/>
      <c r="N25" s="64">
        <f t="shared" ref="N25:U25" si="3">360-(N23+N24)</f>
        <v>108</v>
      </c>
      <c r="O25" s="64">
        <f t="shared" si="3"/>
        <v>99</v>
      </c>
      <c r="P25" s="64">
        <f t="shared" si="3"/>
        <v>125</v>
      </c>
      <c r="Q25" s="64">
        <f t="shared" si="3"/>
        <v>169</v>
      </c>
      <c r="R25" s="64">
        <f t="shared" si="3"/>
        <v>199</v>
      </c>
      <c r="S25" s="98">
        <f t="shared" si="3"/>
        <v>55</v>
      </c>
      <c r="T25" s="98">
        <f t="shared" si="3"/>
        <v>55</v>
      </c>
      <c r="U25" s="95">
        <f t="shared" si="3"/>
        <v>147</v>
      </c>
      <c r="V25" s="95">
        <f>360-(V23+V24)</f>
        <v>121</v>
      </c>
    </row>
    <row r="26" spans="2:22" x14ac:dyDescent="0.2">
      <c r="C26" s="34" t="s">
        <v>19</v>
      </c>
      <c r="D26" s="21"/>
      <c r="E26" s="21"/>
      <c r="F26" s="21"/>
      <c r="G26" s="21"/>
      <c r="H26" s="21"/>
      <c r="I26" s="21"/>
      <c r="J26" s="25"/>
      <c r="K26" s="25"/>
      <c r="L26" s="25"/>
      <c r="M26" s="25"/>
      <c r="N26" s="39">
        <v>15</v>
      </c>
      <c r="O26" s="49">
        <v>12</v>
      </c>
      <c r="P26" s="39">
        <v>36</v>
      </c>
      <c r="Q26" s="49">
        <v>54</v>
      </c>
      <c r="R26" s="49">
        <v>72</v>
      </c>
      <c r="S26" s="40">
        <v>0</v>
      </c>
      <c r="T26" s="40">
        <v>0</v>
      </c>
      <c r="U26" s="95">
        <v>51</v>
      </c>
      <c r="V26" s="95">
        <v>47</v>
      </c>
    </row>
    <row r="27" spans="2:22" x14ac:dyDescent="0.2">
      <c r="C27" s="34" t="s">
        <v>12</v>
      </c>
      <c r="D27" s="37">
        <f t="shared" ref="D27:F27" si="4">$C$2*$E$2</f>
        <v>45000</v>
      </c>
      <c r="E27" s="37">
        <f t="shared" si="4"/>
        <v>45000</v>
      </c>
      <c r="F27" s="37">
        <f t="shared" si="4"/>
        <v>45000</v>
      </c>
      <c r="G27" s="37">
        <f>$C$2*$E$2</f>
        <v>45000</v>
      </c>
      <c r="H27" s="37">
        <f>$C$2*$E$2</f>
        <v>45000</v>
      </c>
      <c r="I27" s="37">
        <f>$C$2*$E$2</f>
        <v>45000</v>
      </c>
      <c r="J27" s="81">
        <f t="shared" ref="J27:M27" si="5">$C$2*$E$2</f>
        <v>45000</v>
      </c>
      <c r="K27" s="81">
        <f t="shared" si="5"/>
        <v>45000</v>
      </c>
      <c r="L27" s="81">
        <f t="shared" si="5"/>
        <v>45000</v>
      </c>
      <c r="M27" s="81">
        <f t="shared" si="5"/>
        <v>45000</v>
      </c>
      <c r="N27" s="38">
        <v>43463</v>
      </c>
      <c r="O27" s="4">
        <v>43613</v>
      </c>
      <c r="P27" s="38">
        <v>42988</v>
      </c>
      <c r="Q27" s="4">
        <v>42213</v>
      </c>
      <c r="R27" s="4">
        <v>41613</v>
      </c>
      <c r="S27" s="5">
        <v>47552</v>
      </c>
      <c r="T27" s="41">
        <v>47215</v>
      </c>
      <c r="U27" s="94">
        <v>42525</v>
      </c>
      <c r="V27" s="41">
        <v>43575</v>
      </c>
    </row>
    <row r="28" spans="2:22" x14ac:dyDescent="0.2">
      <c r="C28" s="34" t="s">
        <v>13</v>
      </c>
      <c r="D28" s="21"/>
      <c r="E28" s="21"/>
      <c r="F28" s="21"/>
      <c r="G28" s="21"/>
      <c r="H28" s="21"/>
      <c r="I28" s="21"/>
      <c r="J28" s="25"/>
      <c r="K28" s="25"/>
      <c r="L28" s="25"/>
      <c r="M28" s="25"/>
      <c r="N28" s="38">
        <v>45000</v>
      </c>
      <c r="O28" s="38">
        <v>45000</v>
      </c>
      <c r="P28" s="38">
        <v>45000</v>
      </c>
      <c r="Q28" s="38">
        <v>45000</v>
      </c>
      <c r="R28" s="38">
        <v>45000</v>
      </c>
      <c r="S28" s="41">
        <v>51285</v>
      </c>
      <c r="T28" s="5">
        <v>50780</v>
      </c>
      <c r="U28" s="94">
        <v>45000</v>
      </c>
      <c r="V28" s="94">
        <v>45952</v>
      </c>
    </row>
    <row r="29" spans="2:22" x14ac:dyDescent="0.2">
      <c r="C29" s="34" t="s">
        <v>14</v>
      </c>
      <c r="D29" s="21"/>
      <c r="E29" s="21"/>
      <c r="F29" s="21"/>
      <c r="G29" s="21"/>
      <c r="H29" s="21"/>
      <c r="I29" s="21"/>
      <c r="J29" s="25"/>
      <c r="K29" s="25"/>
      <c r="L29" s="25"/>
      <c r="M29" s="25"/>
      <c r="N29" s="38">
        <v>36000</v>
      </c>
      <c r="O29" s="38">
        <v>36000</v>
      </c>
      <c r="P29" s="38">
        <v>36000</v>
      </c>
      <c r="Q29" s="38">
        <v>36000</v>
      </c>
      <c r="R29" s="38">
        <v>36000</v>
      </c>
      <c r="S29" s="109">
        <v>40500</v>
      </c>
      <c r="T29" s="109">
        <v>40500</v>
      </c>
      <c r="U29" s="94">
        <v>36000</v>
      </c>
      <c r="V29" s="94">
        <v>36762</v>
      </c>
    </row>
    <row r="30" spans="2:22" s="50" customFormat="1" x14ac:dyDescent="0.2">
      <c r="D30" s="51"/>
      <c r="E30" s="51"/>
      <c r="F30" s="52"/>
      <c r="G30" s="52"/>
      <c r="H30" s="52"/>
      <c r="I30" s="52"/>
      <c r="J30" s="25"/>
      <c r="K30" s="25"/>
      <c r="L30" s="25"/>
      <c r="M30" s="25"/>
      <c r="N30" s="22"/>
      <c r="O30" s="53"/>
      <c r="P30" s="53"/>
      <c r="Q30" s="53"/>
      <c r="R30" s="53"/>
      <c r="S30" s="23"/>
      <c r="T30" s="23"/>
      <c r="U30" s="23"/>
      <c r="V30" s="23"/>
    </row>
    <row r="31" spans="2:22" x14ac:dyDescent="0.2">
      <c r="B31" s="10">
        <f t="shared" ref="B31:U31" si="6">B6</f>
        <v>1937</v>
      </c>
      <c r="C31" s="10">
        <f t="shared" si="6"/>
        <v>3</v>
      </c>
      <c r="D31" s="33">
        <f t="shared" si="6"/>
        <v>-19.468</v>
      </c>
      <c r="E31" s="26">
        <f t="shared" si="6"/>
        <v>-115.55800000000001</v>
      </c>
      <c r="F31" s="26">
        <f t="shared" si="6"/>
        <v>-253.12299999999999</v>
      </c>
      <c r="G31" s="26">
        <f t="shared" si="6"/>
        <v>-221.017</v>
      </c>
      <c r="H31" s="26">
        <f t="shared" si="6"/>
        <v>-154.76400000000001</v>
      </c>
      <c r="I31" s="26">
        <f t="shared" si="6"/>
        <v>-82.188999999999993</v>
      </c>
      <c r="J31" s="25">
        <f t="shared" si="6"/>
        <v>-514.66200000000003</v>
      </c>
      <c r="K31" s="25">
        <f t="shared" si="6"/>
        <v>-271.56700000000001</v>
      </c>
      <c r="L31" s="25">
        <f t="shared" si="6"/>
        <v>-666.80799999999999</v>
      </c>
      <c r="M31" s="25">
        <f>M6</f>
        <v>-495.21300000000002</v>
      </c>
      <c r="N31" s="22">
        <f t="shared" si="6"/>
        <v>161.423</v>
      </c>
      <c r="O31" s="22">
        <f t="shared" si="6"/>
        <v>19.664999999999999</v>
      </c>
      <c r="P31" s="22">
        <f t="shared" si="6"/>
        <v>98.777000000000001</v>
      </c>
      <c r="Q31" s="22">
        <f t="shared" si="6"/>
        <v>211.54300000000001</v>
      </c>
      <c r="R31" s="15">
        <f t="shared" si="6"/>
        <v>339.74200000000002</v>
      </c>
      <c r="S31" s="99">
        <f t="shared" si="6"/>
        <v>422.46199999999999</v>
      </c>
      <c r="T31" s="23">
        <f t="shared" si="6"/>
        <v>648.63599999999997</v>
      </c>
      <c r="U31" s="100">
        <f t="shared" si="6"/>
        <v>98.846000000000004</v>
      </c>
      <c r="V31" s="100">
        <f>V6</f>
        <v>336.358</v>
      </c>
    </row>
    <row r="32" spans="2:22" x14ac:dyDescent="0.2">
      <c r="C32" s="34" t="s">
        <v>9</v>
      </c>
      <c r="D32" s="21"/>
      <c r="E32" s="21"/>
      <c r="F32" s="21"/>
      <c r="G32" s="21"/>
      <c r="H32" s="21"/>
      <c r="I32" s="21"/>
      <c r="J32" s="25"/>
      <c r="K32" s="25"/>
      <c r="L32" s="25"/>
      <c r="M32" s="25"/>
      <c r="N32" s="39">
        <v>187</v>
      </c>
      <c r="O32" s="39">
        <v>171</v>
      </c>
      <c r="P32" s="39">
        <v>168</v>
      </c>
      <c r="Q32" s="39">
        <v>179</v>
      </c>
      <c r="R32" s="39">
        <v>188</v>
      </c>
      <c r="S32" s="40">
        <v>176</v>
      </c>
      <c r="T32" s="40">
        <v>186</v>
      </c>
      <c r="U32" s="40">
        <v>156</v>
      </c>
      <c r="V32" s="40">
        <v>177</v>
      </c>
    </row>
    <row r="33" spans="2:22" x14ac:dyDescent="0.2">
      <c r="C33" s="34" t="s">
        <v>10</v>
      </c>
      <c r="D33" s="21"/>
      <c r="E33" s="21"/>
      <c r="F33" s="21"/>
      <c r="G33" s="21"/>
      <c r="H33" s="21"/>
      <c r="I33" s="21"/>
      <c r="J33" s="25"/>
      <c r="K33" s="25"/>
      <c r="L33" s="25"/>
      <c r="M33" s="25"/>
      <c r="N33" s="39">
        <v>0</v>
      </c>
      <c r="O33" s="39">
        <v>0</v>
      </c>
      <c r="P33" s="39">
        <v>0</v>
      </c>
      <c r="Q33" s="39">
        <v>0</v>
      </c>
      <c r="R33" s="39">
        <v>0</v>
      </c>
      <c r="S33" s="40">
        <v>0</v>
      </c>
      <c r="T33" s="40">
        <v>0</v>
      </c>
      <c r="U33" s="40">
        <v>0</v>
      </c>
      <c r="V33" s="40">
        <v>0</v>
      </c>
    </row>
    <row r="34" spans="2:22" x14ac:dyDescent="0.2">
      <c r="C34" s="34" t="s">
        <v>11</v>
      </c>
      <c r="D34" s="21"/>
      <c r="E34" s="21"/>
      <c r="F34" s="21"/>
      <c r="G34" s="21"/>
      <c r="H34" s="21"/>
      <c r="I34" s="21"/>
      <c r="J34" s="25"/>
      <c r="K34" s="25"/>
      <c r="L34" s="25"/>
      <c r="M34" s="25"/>
      <c r="N34" s="64">
        <f t="shared" ref="N34:V34" si="7">360-(N32+N33)</f>
        <v>173</v>
      </c>
      <c r="O34" s="64">
        <f t="shared" si="7"/>
        <v>189</v>
      </c>
      <c r="P34" s="64">
        <f t="shared" si="7"/>
        <v>192</v>
      </c>
      <c r="Q34" s="64">
        <f t="shared" si="7"/>
        <v>181</v>
      </c>
      <c r="R34" s="64">
        <f t="shared" si="7"/>
        <v>172</v>
      </c>
      <c r="S34" s="95">
        <f t="shared" si="7"/>
        <v>184</v>
      </c>
      <c r="T34" s="108">
        <f t="shared" si="7"/>
        <v>174</v>
      </c>
      <c r="U34" s="95">
        <f t="shared" si="7"/>
        <v>204</v>
      </c>
      <c r="V34" s="95">
        <f t="shared" si="7"/>
        <v>183</v>
      </c>
    </row>
    <row r="35" spans="2:22" x14ac:dyDescent="0.2">
      <c r="C35" s="34" t="s">
        <v>19</v>
      </c>
      <c r="D35" s="21"/>
      <c r="E35" s="21"/>
      <c r="F35" s="21"/>
      <c r="G35" s="21"/>
      <c r="H35" s="21"/>
      <c r="I35" s="21"/>
      <c r="J35" s="25"/>
      <c r="K35" s="25"/>
      <c r="L35" s="25"/>
      <c r="M35" s="25"/>
      <c r="N35" s="49">
        <v>59</v>
      </c>
      <c r="O35" s="49">
        <v>64</v>
      </c>
      <c r="P35" s="39">
        <v>71</v>
      </c>
      <c r="Q35" s="39">
        <v>74</v>
      </c>
      <c r="R35" s="39">
        <v>77</v>
      </c>
      <c r="S35" s="95">
        <v>126</v>
      </c>
      <c r="T35" s="108">
        <v>122</v>
      </c>
      <c r="U35" s="95">
        <v>139</v>
      </c>
      <c r="V35" s="95">
        <v>129</v>
      </c>
    </row>
    <row r="36" spans="2:22" x14ac:dyDescent="0.2">
      <c r="C36" s="34" t="s">
        <v>12</v>
      </c>
      <c r="D36" s="37">
        <f t="shared" ref="D36:F36" si="8">$C$2*$E$2</f>
        <v>45000</v>
      </c>
      <c r="E36" s="37">
        <f t="shared" si="8"/>
        <v>45000</v>
      </c>
      <c r="F36" s="37">
        <f t="shared" si="8"/>
        <v>45000</v>
      </c>
      <c r="G36" s="37">
        <f>$C$2*$E$2</f>
        <v>45000</v>
      </c>
      <c r="H36" s="37">
        <f>$C$2*$E$2</f>
        <v>45000</v>
      </c>
      <c r="I36" s="37">
        <f>$C$2*$E$2</f>
        <v>45000</v>
      </c>
      <c r="J36" s="81">
        <f t="shared" ref="J36:M36" si="9">$C$2*$E$2</f>
        <v>45000</v>
      </c>
      <c r="K36" s="81">
        <f t="shared" si="9"/>
        <v>45000</v>
      </c>
      <c r="L36" s="81">
        <f t="shared" si="9"/>
        <v>45000</v>
      </c>
      <c r="M36" s="81">
        <f t="shared" si="9"/>
        <v>45000</v>
      </c>
      <c r="N36" s="4">
        <v>42100</v>
      </c>
      <c r="O36" s="38">
        <v>41838</v>
      </c>
      <c r="P36" s="38">
        <v>41713</v>
      </c>
      <c r="Q36" s="38">
        <v>41813</v>
      </c>
      <c r="R36" s="4">
        <v>41888</v>
      </c>
      <c r="S36" s="96">
        <v>41125</v>
      </c>
      <c r="T36" s="96">
        <v>41300</v>
      </c>
      <c r="U36" s="96">
        <v>40713</v>
      </c>
      <c r="V36" s="96">
        <v>41100</v>
      </c>
    </row>
    <row r="37" spans="2:22" x14ac:dyDescent="0.2">
      <c r="C37" s="34" t="s">
        <v>13</v>
      </c>
      <c r="D37" s="21"/>
      <c r="E37" s="21"/>
      <c r="F37" s="21"/>
      <c r="G37" s="21"/>
      <c r="H37" s="21"/>
      <c r="I37" s="21"/>
      <c r="J37" s="25"/>
      <c r="K37" s="25"/>
      <c r="L37" s="25"/>
      <c r="M37" s="25"/>
      <c r="N37" s="38">
        <v>45000</v>
      </c>
      <c r="O37" s="38">
        <v>45000</v>
      </c>
      <c r="P37" s="38">
        <v>45000</v>
      </c>
      <c r="Q37" s="38">
        <v>45000</v>
      </c>
      <c r="R37" s="38">
        <v>45000</v>
      </c>
      <c r="S37" s="96">
        <v>45000</v>
      </c>
      <c r="T37" s="96">
        <v>45000</v>
      </c>
      <c r="U37" s="96">
        <v>45000</v>
      </c>
      <c r="V37" s="96">
        <v>45000</v>
      </c>
    </row>
    <row r="38" spans="2:22" x14ac:dyDescent="0.2">
      <c r="C38" s="34" t="s">
        <v>14</v>
      </c>
      <c r="D38" s="21"/>
      <c r="E38" s="21"/>
      <c r="F38" s="21"/>
      <c r="G38" s="21"/>
      <c r="H38" s="21"/>
      <c r="I38" s="21"/>
      <c r="J38" s="25"/>
      <c r="K38" s="25"/>
      <c r="L38" s="25"/>
      <c r="M38" s="25"/>
      <c r="N38" s="38">
        <v>36000</v>
      </c>
      <c r="O38" s="38">
        <v>36000</v>
      </c>
      <c r="P38" s="38">
        <v>36000</v>
      </c>
      <c r="Q38" s="38">
        <v>36000</v>
      </c>
      <c r="R38" s="38">
        <v>36000</v>
      </c>
      <c r="S38" s="94">
        <v>36000</v>
      </c>
      <c r="T38" s="94">
        <v>36000</v>
      </c>
      <c r="U38" s="94">
        <v>36000</v>
      </c>
      <c r="V38" s="94">
        <v>36000</v>
      </c>
    </row>
    <row r="39" spans="2:22" x14ac:dyDescent="0.2">
      <c r="D39" s="21"/>
      <c r="E39" s="21"/>
      <c r="F39" s="21"/>
      <c r="G39" s="21"/>
      <c r="H39" s="21"/>
      <c r="I39" s="21"/>
      <c r="J39" s="25"/>
      <c r="K39" s="25"/>
      <c r="L39" s="25"/>
      <c r="M39" s="25"/>
      <c r="N39" s="22"/>
      <c r="O39" s="22"/>
      <c r="P39" s="22"/>
      <c r="Q39" s="22"/>
      <c r="R39" s="22"/>
      <c r="S39" s="23"/>
      <c r="T39" s="23"/>
      <c r="U39" s="23"/>
      <c r="V39" s="23"/>
    </row>
    <row r="40" spans="2:22" x14ac:dyDescent="0.2">
      <c r="B40" s="10">
        <f t="shared" ref="B40:U40" si="10">B7</f>
        <v>1946</v>
      </c>
      <c r="C40" s="10">
        <f t="shared" si="10"/>
        <v>2</v>
      </c>
      <c r="D40" s="21">
        <f t="shared" si="10"/>
        <v>437.37</v>
      </c>
      <c r="E40" s="21">
        <f t="shared" si="10"/>
        <v>449.39600000000002</v>
      </c>
      <c r="F40" s="21">
        <f t="shared" si="10"/>
        <v>442.59399999999999</v>
      </c>
      <c r="G40" s="21">
        <f t="shared" si="10"/>
        <v>640.077</v>
      </c>
      <c r="H40" s="21">
        <f t="shared" si="10"/>
        <v>853.89</v>
      </c>
      <c r="I40" s="21">
        <f t="shared" si="10"/>
        <v>1076.7159999999999</v>
      </c>
      <c r="J40" s="25">
        <f t="shared" si="10"/>
        <v>2444.835</v>
      </c>
      <c r="K40" s="25">
        <f t="shared" si="10"/>
        <v>2642.8649999999998</v>
      </c>
      <c r="L40" s="25">
        <f t="shared" si="10"/>
        <v>3367.3710000000001</v>
      </c>
      <c r="M40" s="25">
        <f>M7</f>
        <v>3118.2739999999999</v>
      </c>
      <c r="N40" s="22">
        <f t="shared" si="10"/>
        <v>477.97699999999998</v>
      </c>
      <c r="O40" s="22">
        <f t="shared" si="10"/>
        <v>473.91199999999998</v>
      </c>
      <c r="P40" s="22">
        <f t="shared" si="10"/>
        <v>668.68899999999996</v>
      </c>
      <c r="Q40" s="22">
        <f t="shared" si="10"/>
        <v>763.76199999999994</v>
      </c>
      <c r="R40" s="15">
        <f t="shared" si="10"/>
        <v>820.46100000000001</v>
      </c>
      <c r="S40" s="23">
        <f t="shared" si="10"/>
        <v>1225.066</v>
      </c>
      <c r="T40" s="16">
        <f t="shared" si="10"/>
        <v>1306.0239999999999</v>
      </c>
      <c r="U40" s="16">
        <f t="shared" si="10"/>
        <v>1761.335</v>
      </c>
      <c r="V40" s="16">
        <f>V7</f>
        <v>1603.04</v>
      </c>
    </row>
    <row r="41" spans="2:22" x14ac:dyDescent="0.2">
      <c r="C41" s="34" t="s">
        <v>9</v>
      </c>
      <c r="D41" s="21"/>
      <c r="E41" s="21"/>
      <c r="F41" s="21"/>
      <c r="G41" s="21"/>
      <c r="H41" s="21"/>
      <c r="I41" s="21"/>
      <c r="J41" s="25"/>
      <c r="K41" s="25"/>
      <c r="L41" s="25"/>
      <c r="M41" s="25"/>
      <c r="N41" s="39">
        <v>340</v>
      </c>
      <c r="O41" s="39">
        <v>339</v>
      </c>
      <c r="P41" s="39">
        <v>344</v>
      </c>
      <c r="Q41" s="39">
        <v>4</v>
      </c>
      <c r="R41" s="39">
        <v>4</v>
      </c>
      <c r="S41" s="40">
        <v>4</v>
      </c>
      <c r="T41" s="40">
        <v>4</v>
      </c>
      <c r="U41" s="40">
        <v>4</v>
      </c>
      <c r="V41" s="42">
        <v>4</v>
      </c>
    </row>
    <row r="42" spans="2:22" x14ac:dyDescent="0.2">
      <c r="C42" s="34" t="s">
        <v>10</v>
      </c>
      <c r="D42" s="21"/>
      <c r="E42" s="21"/>
      <c r="F42" s="21"/>
      <c r="G42" s="21"/>
      <c r="H42" s="21"/>
      <c r="I42" s="21"/>
      <c r="J42" s="25"/>
      <c r="K42" s="25"/>
      <c r="L42" s="25"/>
      <c r="M42" s="25"/>
      <c r="N42" s="39">
        <v>0</v>
      </c>
      <c r="O42" s="39">
        <v>0</v>
      </c>
      <c r="P42" s="39">
        <v>0</v>
      </c>
      <c r="Q42" s="39">
        <v>339</v>
      </c>
      <c r="R42" s="39">
        <v>336</v>
      </c>
      <c r="S42" s="40">
        <v>334</v>
      </c>
      <c r="T42" s="40">
        <v>336</v>
      </c>
      <c r="U42" s="40">
        <v>347</v>
      </c>
      <c r="V42" s="40">
        <v>344</v>
      </c>
    </row>
    <row r="43" spans="2:22" x14ac:dyDescent="0.2">
      <c r="C43" s="34" t="s">
        <v>11</v>
      </c>
      <c r="D43" s="21"/>
      <c r="E43" s="21"/>
      <c r="F43" s="21"/>
      <c r="G43" s="21"/>
      <c r="H43" s="21"/>
      <c r="I43" s="21"/>
      <c r="J43" s="25"/>
      <c r="K43" s="25"/>
      <c r="L43" s="25"/>
      <c r="M43" s="25"/>
      <c r="N43" s="64">
        <f t="shared" ref="N43:U43" si="11">360-(N41+N42)</f>
        <v>20</v>
      </c>
      <c r="O43" s="64">
        <f t="shared" si="11"/>
        <v>21</v>
      </c>
      <c r="P43" s="67">
        <f t="shared" si="11"/>
        <v>16</v>
      </c>
      <c r="Q43" s="64">
        <f t="shared" si="11"/>
        <v>17</v>
      </c>
      <c r="R43" s="64">
        <f t="shared" si="11"/>
        <v>20</v>
      </c>
      <c r="S43" s="98">
        <f t="shared" si="11"/>
        <v>22</v>
      </c>
      <c r="T43" s="98">
        <f t="shared" si="11"/>
        <v>20</v>
      </c>
      <c r="U43" s="42">
        <f t="shared" si="11"/>
        <v>9</v>
      </c>
      <c r="V43" s="98">
        <v>12</v>
      </c>
    </row>
    <row r="44" spans="2:22" x14ac:dyDescent="0.2">
      <c r="C44" s="34" t="s">
        <v>19</v>
      </c>
      <c r="D44" s="21"/>
      <c r="E44" s="21"/>
      <c r="F44" s="21"/>
      <c r="G44" s="21"/>
      <c r="H44" s="21"/>
      <c r="I44" s="21"/>
      <c r="J44" s="25"/>
      <c r="K44" s="25"/>
      <c r="L44" s="25"/>
      <c r="M44" s="25"/>
      <c r="N44" s="39">
        <v>0</v>
      </c>
      <c r="O44" s="39">
        <v>0</v>
      </c>
      <c r="P44" s="39">
        <v>0</v>
      </c>
      <c r="Q44" s="39">
        <v>0</v>
      </c>
      <c r="R44" s="39">
        <v>0</v>
      </c>
      <c r="S44" s="40">
        <v>0</v>
      </c>
      <c r="T44" s="40">
        <v>0</v>
      </c>
      <c r="U44" s="40">
        <v>0</v>
      </c>
      <c r="V44" s="40">
        <v>0</v>
      </c>
    </row>
    <row r="45" spans="2:22" x14ac:dyDescent="0.2">
      <c r="C45" s="34" t="s">
        <v>12</v>
      </c>
      <c r="D45" s="37">
        <f t="shared" ref="D45:F45" si="12">$C$2*$E$2</f>
        <v>45000</v>
      </c>
      <c r="E45" s="37">
        <f t="shared" si="12"/>
        <v>45000</v>
      </c>
      <c r="F45" s="37">
        <f t="shared" si="12"/>
        <v>45000</v>
      </c>
      <c r="G45" s="37">
        <f>$C$2*$E$2</f>
        <v>45000</v>
      </c>
      <c r="H45" s="37">
        <f>$C$2*$E$2</f>
        <v>45000</v>
      </c>
      <c r="I45" s="37">
        <f>$C$2*$E$2</f>
        <v>45000</v>
      </c>
      <c r="J45" s="81">
        <f t="shared" ref="J45:M45" si="13">$C$2*$E$2</f>
        <v>45000</v>
      </c>
      <c r="K45" s="81">
        <f t="shared" si="13"/>
        <v>45000</v>
      </c>
      <c r="L45" s="81">
        <f t="shared" si="13"/>
        <v>45000</v>
      </c>
      <c r="M45" s="81">
        <f t="shared" si="13"/>
        <v>45000</v>
      </c>
      <c r="N45" s="38">
        <v>44750</v>
      </c>
      <c r="O45" s="38">
        <v>44738</v>
      </c>
      <c r="P45" s="38">
        <v>44800</v>
      </c>
      <c r="Q45" s="38">
        <v>47850</v>
      </c>
      <c r="R45" s="4">
        <v>52130</v>
      </c>
      <c r="S45" s="41">
        <v>75845</v>
      </c>
      <c r="T45" s="5">
        <v>77860</v>
      </c>
      <c r="U45" s="41">
        <v>69444</v>
      </c>
      <c r="V45" s="41">
        <v>73434</v>
      </c>
    </row>
    <row r="46" spans="2:22" x14ac:dyDescent="0.2">
      <c r="C46" s="34" t="s">
        <v>13</v>
      </c>
      <c r="D46" s="21"/>
      <c r="E46" s="21"/>
      <c r="F46" s="21"/>
      <c r="G46" s="21"/>
      <c r="H46" s="21"/>
      <c r="I46" s="21"/>
      <c r="J46" s="25"/>
      <c r="K46" s="25"/>
      <c r="L46" s="25"/>
      <c r="M46" s="25"/>
      <c r="N46" s="38">
        <v>45000</v>
      </c>
      <c r="O46" s="38">
        <v>45000</v>
      </c>
      <c r="P46" s="38">
        <v>45000</v>
      </c>
      <c r="Q46" s="38">
        <v>50708</v>
      </c>
      <c r="R46" s="4">
        <v>57966</v>
      </c>
      <c r="S46" s="41">
        <v>99938</v>
      </c>
      <c r="T46" s="5">
        <v>102592</v>
      </c>
      <c r="U46" s="41">
        <v>83955</v>
      </c>
      <c r="V46" s="41">
        <v>93165</v>
      </c>
    </row>
    <row r="47" spans="2:22" x14ac:dyDescent="0.2">
      <c r="C47" s="34" t="s">
        <v>14</v>
      </c>
      <c r="D47" s="21"/>
      <c r="E47" s="21"/>
      <c r="F47" s="21"/>
      <c r="G47" s="21"/>
      <c r="H47" s="21"/>
      <c r="I47" s="21"/>
      <c r="J47" s="25"/>
      <c r="K47" s="25"/>
      <c r="L47" s="25"/>
      <c r="M47" s="25"/>
      <c r="N47" s="38">
        <v>40500</v>
      </c>
      <c r="O47" s="38">
        <v>40500</v>
      </c>
      <c r="P47" s="38">
        <v>40500</v>
      </c>
      <c r="Q47" s="38">
        <v>40517</v>
      </c>
      <c r="R47" s="38">
        <v>40602</v>
      </c>
      <c r="S47" s="41">
        <v>41020</v>
      </c>
      <c r="T47" s="41">
        <v>41020</v>
      </c>
      <c r="U47" s="41">
        <v>41020</v>
      </c>
      <c r="V47" s="41">
        <v>41020</v>
      </c>
    </row>
    <row r="48" spans="2:22" x14ac:dyDescent="0.2">
      <c r="D48" s="21"/>
      <c r="E48" s="21"/>
      <c r="F48" s="21"/>
      <c r="G48" s="21"/>
      <c r="H48" s="21"/>
      <c r="I48" s="21"/>
      <c r="J48" s="25"/>
      <c r="K48" s="25"/>
      <c r="L48" s="25"/>
      <c r="M48" s="25"/>
      <c r="N48" s="22"/>
      <c r="O48" s="22"/>
      <c r="P48" s="22"/>
      <c r="Q48" s="22"/>
      <c r="R48" s="22"/>
      <c r="S48" s="23"/>
      <c r="T48" s="23"/>
      <c r="U48" s="23"/>
      <c r="V48" s="23"/>
    </row>
    <row r="49" spans="2:22" x14ac:dyDescent="0.2">
      <c r="B49" s="10">
        <f t="shared" ref="B49:U49" si="14">B8</f>
        <v>1956</v>
      </c>
      <c r="C49" s="10">
        <f t="shared" si="14"/>
        <v>8</v>
      </c>
      <c r="D49" s="21">
        <f t="shared" si="14"/>
        <v>171.16</v>
      </c>
      <c r="E49" s="21">
        <f t="shared" si="14"/>
        <v>363.78199999999998</v>
      </c>
      <c r="F49" s="21">
        <f t="shared" si="14"/>
        <v>639.38</v>
      </c>
      <c r="G49" s="21">
        <f t="shared" si="14"/>
        <v>738.30499999999995</v>
      </c>
      <c r="H49" s="21">
        <f t="shared" si="14"/>
        <v>777.88099999999997</v>
      </c>
      <c r="I49" s="21">
        <f t="shared" si="14"/>
        <v>808.00599999999997</v>
      </c>
      <c r="J49" s="25">
        <f t="shared" si="14"/>
        <v>1538.847</v>
      </c>
      <c r="K49" s="25">
        <f t="shared" si="14"/>
        <v>1628.0239999999999</v>
      </c>
      <c r="L49" s="25">
        <f t="shared" si="14"/>
        <v>794.87400000000002</v>
      </c>
      <c r="M49" s="25">
        <f>M8</f>
        <v>1294.711</v>
      </c>
      <c r="N49" s="22">
        <f t="shared" si="14"/>
        <v>270.935</v>
      </c>
      <c r="O49" s="22">
        <f t="shared" si="14"/>
        <v>643.83299999999997</v>
      </c>
      <c r="P49" s="15">
        <f t="shared" si="14"/>
        <v>689.57799999999997</v>
      </c>
      <c r="Q49" s="22">
        <f t="shared" si="14"/>
        <v>626.41099999999994</v>
      </c>
      <c r="R49" s="22">
        <f t="shared" si="14"/>
        <v>551.31100000000004</v>
      </c>
      <c r="S49" s="106">
        <f t="shared" si="14"/>
        <v>531.85199999999998</v>
      </c>
      <c r="T49" s="16">
        <f t="shared" si="14"/>
        <v>644.16399999999999</v>
      </c>
      <c r="U49" s="23">
        <f t="shared" si="14"/>
        <v>629.03</v>
      </c>
      <c r="V49" s="16">
        <f>V8</f>
        <v>772.76099999999997</v>
      </c>
    </row>
    <row r="50" spans="2:22" x14ac:dyDescent="0.2">
      <c r="C50" s="34" t="s">
        <v>9</v>
      </c>
      <c r="D50" s="21"/>
      <c r="E50" s="21"/>
      <c r="F50" s="21"/>
      <c r="G50" s="21"/>
      <c r="H50" s="21"/>
      <c r="I50" s="21"/>
      <c r="J50" s="25"/>
      <c r="K50" s="25"/>
      <c r="L50" s="25"/>
      <c r="M50" s="25"/>
      <c r="N50" s="39">
        <v>63</v>
      </c>
      <c r="O50" s="39">
        <v>356</v>
      </c>
      <c r="P50" s="39">
        <v>64</v>
      </c>
      <c r="Q50" s="39">
        <v>36</v>
      </c>
      <c r="R50" s="39">
        <v>34</v>
      </c>
      <c r="S50" s="40">
        <v>29</v>
      </c>
      <c r="T50" s="40">
        <v>29</v>
      </c>
      <c r="U50" s="40">
        <v>93</v>
      </c>
      <c r="V50" s="40">
        <v>36</v>
      </c>
    </row>
    <row r="51" spans="2:22" x14ac:dyDescent="0.2">
      <c r="C51" s="34" t="s">
        <v>10</v>
      </c>
      <c r="D51" s="21"/>
      <c r="E51" s="21"/>
      <c r="F51" s="21"/>
      <c r="G51" s="21"/>
      <c r="H51" s="21"/>
      <c r="I51" s="21"/>
      <c r="J51" s="25"/>
      <c r="K51" s="25"/>
      <c r="L51" s="25"/>
      <c r="M51" s="25"/>
      <c r="N51" s="39">
        <v>294</v>
      </c>
      <c r="O51" s="39">
        <v>0</v>
      </c>
      <c r="P51" s="39">
        <v>293</v>
      </c>
      <c r="Q51" s="39">
        <v>321</v>
      </c>
      <c r="R51" s="39">
        <v>326</v>
      </c>
      <c r="S51" s="40">
        <v>331</v>
      </c>
      <c r="T51" s="40">
        <v>331</v>
      </c>
      <c r="U51" s="40">
        <v>260</v>
      </c>
      <c r="V51" s="40">
        <v>324</v>
      </c>
    </row>
    <row r="52" spans="2:22" x14ac:dyDescent="0.2">
      <c r="C52" s="34" t="s">
        <v>11</v>
      </c>
      <c r="D52" s="21"/>
      <c r="E52" s="21"/>
      <c r="F52" s="21"/>
      <c r="G52" s="21"/>
      <c r="H52" s="21"/>
      <c r="I52" s="21"/>
      <c r="J52" s="25"/>
      <c r="K52" s="25"/>
      <c r="L52" s="25"/>
      <c r="M52" s="25"/>
      <c r="N52" s="64">
        <f t="shared" ref="N52:V52" si="15">360-(N50+N51)</f>
        <v>3</v>
      </c>
      <c r="O52" s="64">
        <f t="shared" si="15"/>
        <v>4</v>
      </c>
      <c r="P52" s="64">
        <f t="shared" si="15"/>
        <v>3</v>
      </c>
      <c r="Q52" s="64">
        <f t="shared" si="15"/>
        <v>3</v>
      </c>
      <c r="R52" s="67">
        <f t="shared" si="15"/>
        <v>0</v>
      </c>
      <c r="S52" s="40">
        <f t="shared" si="15"/>
        <v>0</v>
      </c>
      <c r="T52" s="40">
        <f t="shared" si="15"/>
        <v>0</v>
      </c>
      <c r="U52" s="40">
        <f t="shared" si="15"/>
        <v>7</v>
      </c>
      <c r="V52" s="40">
        <f t="shared" si="15"/>
        <v>0</v>
      </c>
    </row>
    <row r="53" spans="2:22" x14ac:dyDescent="0.2">
      <c r="C53" s="34" t="s">
        <v>19</v>
      </c>
      <c r="D53" s="21"/>
      <c r="E53" s="21"/>
      <c r="F53" s="21"/>
      <c r="G53" s="21"/>
      <c r="H53" s="21"/>
      <c r="I53" s="21"/>
      <c r="J53" s="25"/>
      <c r="K53" s="25"/>
      <c r="L53" s="25"/>
      <c r="M53" s="25"/>
      <c r="N53" s="39">
        <v>0</v>
      </c>
      <c r="O53" s="39">
        <v>0</v>
      </c>
      <c r="P53" s="39">
        <v>0</v>
      </c>
      <c r="Q53" s="39">
        <v>0</v>
      </c>
      <c r="R53" s="39">
        <v>0</v>
      </c>
      <c r="S53" s="40">
        <v>0</v>
      </c>
      <c r="T53" s="40">
        <v>0</v>
      </c>
      <c r="U53" s="40">
        <v>0</v>
      </c>
      <c r="V53" s="40">
        <v>0</v>
      </c>
    </row>
    <row r="54" spans="2:22" x14ac:dyDescent="0.2">
      <c r="C54" s="34" t="s">
        <v>12</v>
      </c>
      <c r="D54" s="37">
        <f t="shared" ref="D54:F54" si="16">$C$2*$E$2</f>
        <v>45000</v>
      </c>
      <c r="E54" s="37">
        <f t="shared" si="16"/>
        <v>45000</v>
      </c>
      <c r="F54" s="37">
        <f t="shared" si="16"/>
        <v>45000</v>
      </c>
      <c r="G54" s="37">
        <f>$C$2*$E$2</f>
        <v>45000</v>
      </c>
      <c r="H54" s="37">
        <f>$C$2*$E$2</f>
        <v>45000</v>
      </c>
      <c r="I54" s="37">
        <f>$C$2*$E$2</f>
        <v>45000</v>
      </c>
      <c r="J54" s="81">
        <f t="shared" ref="J54:M54" si="17">$C$2*$E$2</f>
        <v>45000</v>
      </c>
      <c r="K54" s="81">
        <f t="shared" si="17"/>
        <v>45000</v>
      </c>
      <c r="L54" s="81">
        <f t="shared" si="17"/>
        <v>45000</v>
      </c>
      <c r="M54" s="81">
        <f t="shared" si="17"/>
        <v>45000</v>
      </c>
      <c r="N54" s="4">
        <v>46695</v>
      </c>
      <c r="O54" s="38">
        <v>44950</v>
      </c>
      <c r="P54" s="38">
        <v>45839</v>
      </c>
      <c r="Q54" s="38">
        <v>47557</v>
      </c>
      <c r="R54" s="4">
        <v>49324</v>
      </c>
      <c r="S54" s="5">
        <v>58430</v>
      </c>
      <c r="T54" s="41">
        <v>57753</v>
      </c>
      <c r="U54" s="41">
        <v>48141</v>
      </c>
      <c r="V54" s="41">
        <v>52797</v>
      </c>
    </row>
    <row r="55" spans="2:22" x14ac:dyDescent="0.2">
      <c r="C55" s="34" t="s">
        <v>13</v>
      </c>
      <c r="D55" s="21"/>
      <c r="E55" s="21"/>
      <c r="F55" s="21"/>
      <c r="G55" s="21"/>
      <c r="H55" s="21"/>
      <c r="I55" s="21"/>
      <c r="J55" s="25"/>
      <c r="K55" s="25"/>
      <c r="L55" s="25"/>
      <c r="M55" s="25"/>
      <c r="N55" s="4">
        <v>47263</v>
      </c>
      <c r="O55" s="38">
        <v>45000</v>
      </c>
      <c r="P55" s="38">
        <v>46136</v>
      </c>
      <c r="Q55" s="38">
        <v>48304</v>
      </c>
      <c r="R55" s="4">
        <v>50494</v>
      </c>
      <c r="S55" s="5">
        <v>62199</v>
      </c>
      <c r="T55" s="41">
        <v>61284</v>
      </c>
      <c r="U55" s="41">
        <v>49540</v>
      </c>
      <c r="V55" s="41">
        <v>55254</v>
      </c>
    </row>
    <row r="56" spans="2:22" x14ac:dyDescent="0.2">
      <c r="C56" s="34" t="s">
        <v>14</v>
      </c>
      <c r="D56" s="21"/>
      <c r="E56" s="21"/>
      <c r="F56" s="21"/>
      <c r="G56" s="21"/>
      <c r="H56" s="21"/>
      <c r="I56" s="21"/>
      <c r="J56" s="25"/>
      <c r="K56" s="25"/>
      <c r="L56" s="25"/>
      <c r="M56" s="25"/>
      <c r="N56" s="4">
        <v>42537</v>
      </c>
      <c r="O56" s="38">
        <v>40500</v>
      </c>
      <c r="P56" s="38">
        <v>41522</v>
      </c>
      <c r="Q56" s="38">
        <v>43473</v>
      </c>
      <c r="R56" s="4">
        <v>45000</v>
      </c>
      <c r="S56" s="5">
        <v>45000</v>
      </c>
      <c r="T56" s="5">
        <v>45000</v>
      </c>
      <c r="U56" s="41">
        <v>44586</v>
      </c>
      <c r="V56" s="5">
        <v>45000</v>
      </c>
    </row>
    <row r="57" spans="2:22" x14ac:dyDescent="0.2">
      <c r="D57" s="21"/>
      <c r="E57" s="21"/>
      <c r="F57" s="21"/>
      <c r="G57" s="21"/>
      <c r="H57" s="21"/>
      <c r="I57" s="21"/>
      <c r="J57" s="25"/>
      <c r="K57" s="25"/>
      <c r="L57" s="25"/>
      <c r="M57" s="25"/>
      <c r="N57" s="22"/>
      <c r="O57" s="22"/>
      <c r="P57" s="22"/>
      <c r="Q57" s="22"/>
      <c r="R57" s="22"/>
      <c r="S57" s="23"/>
      <c r="T57" s="23"/>
      <c r="U57" s="23"/>
      <c r="V57" s="23"/>
    </row>
    <row r="58" spans="2:22" x14ac:dyDescent="0.2">
      <c r="B58" s="10">
        <f t="shared" ref="B58:U58" si="18">B9</f>
        <v>1965</v>
      </c>
      <c r="C58" s="10">
        <f t="shared" si="18"/>
        <v>11</v>
      </c>
      <c r="D58" s="26">
        <f t="shared" si="18"/>
        <v>-608.43399999999997</v>
      </c>
      <c r="E58" s="26">
        <f t="shared" si="18"/>
        <v>-112.727</v>
      </c>
      <c r="F58" s="21">
        <f t="shared" si="18"/>
        <v>549.77099999999996</v>
      </c>
      <c r="G58" s="21">
        <f t="shared" si="18"/>
        <v>572.09500000000003</v>
      </c>
      <c r="H58" s="21">
        <f t="shared" si="18"/>
        <v>458.56400000000002</v>
      </c>
      <c r="I58" s="21">
        <f t="shared" si="18"/>
        <v>324.02699999999999</v>
      </c>
      <c r="J58" s="25">
        <f t="shared" si="18"/>
        <v>151.56</v>
      </c>
      <c r="K58" s="25">
        <f t="shared" si="18"/>
        <v>336.92899999999997</v>
      </c>
      <c r="L58" s="25">
        <f t="shared" si="18"/>
        <v>340.548</v>
      </c>
      <c r="M58" s="25">
        <f>M9</f>
        <v>544.24599999999998</v>
      </c>
      <c r="N58" s="80">
        <f t="shared" si="18"/>
        <v>111.961</v>
      </c>
      <c r="O58" s="22">
        <f t="shared" si="18"/>
        <v>570.34799999999996</v>
      </c>
      <c r="P58" s="15">
        <f t="shared" si="18"/>
        <v>597.11900000000003</v>
      </c>
      <c r="Q58" s="22">
        <f t="shared" si="18"/>
        <v>520.62199999999996</v>
      </c>
      <c r="R58" s="22">
        <f t="shared" si="18"/>
        <v>441.03199999999998</v>
      </c>
      <c r="S58" s="99">
        <f t="shared" si="18"/>
        <v>505.95299999999997</v>
      </c>
      <c r="T58" s="16">
        <f t="shared" si="18"/>
        <v>655.90899999999999</v>
      </c>
      <c r="U58" s="100">
        <f t="shared" si="18"/>
        <v>365.61799999999999</v>
      </c>
      <c r="V58" s="16">
        <f>V9</f>
        <v>610.86300000000006</v>
      </c>
    </row>
    <row r="59" spans="2:22" x14ac:dyDescent="0.2">
      <c r="C59" s="34" t="s">
        <v>9</v>
      </c>
      <c r="D59" s="21"/>
      <c r="E59" s="21"/>
      <c r="F59" s="21"/>
      <c r="G59" s="21"/>
      <c r="H59" s="21"/>
      <c r="I59" s="21"/>
      <c r="J59" s="25"/>
      <c r="K59" s="25"/>
      <c r="L59" s="25"/>
      <c r="M59" s="25"/>
      <c r="N59" s="39">
        <v>221</v>
      </c>
      <c r="O59" s="39">
        <v>344</v>
      </c>
      <c r="P59" s="39">
        <v>341</v>
      </c>
      <c r="Q59" s="39">
        <v>312</v>
      </c>
      <c r="R59" s="39">
        <v>267</v>
      </c>
      <c r="S59" s="40">
        <v>223</v>
      </c>
      <c r="T59" s="40">
        <v>243</v>
      </c>
      <c r="U59" s="40">
        <v>37</v>
      </c>
      <c r="V59" s="40">
        <v>315</v>
      </c>
    </row>
    <row r="60" spans="2:22" x14ac:dyDescent="0.2">
      <c r="C60" s="34" t="s">
        <v>10</v>
      </c>
      <c r="D60" s="21"/>
      <c r="E60" s="21"/>
      <c r="F60" s="21"/>
      <c r="G60" s="21"/>
      <c r="H60" s="21"/>
      <c r="I60" s="21"/>
      <c r="J60" s="25"/>
      <c r="K60" s="25"/>
      <c r="L60" s="25"/>
      <c r="M60" s="25"/>
      <c r="N60" s="39">
        <v>0</v>
      </c>
      <c r="O60" s="39">
        <v>0</v>
      </c>
      <c r="P60" s="39">
        <v>0</v>
      </c>
      <c r="Q60" s="39">
        <v>0</v>
      </c>
      <c r="R60" s="39">
        <v>0</v>
      </c>
      <c r="S60" s="40">
        <v>0</v>
      </c>
      <c r="T60" s="40">
        <v>0</v>
      </c>
      <c r="U60" s="40">
        <v>282</v>
      </c>
      <c r="V60" s="40">
        <v>0</v>
      </c>
    </row>
    <row r="61" spans="2:22" x14ac:dyDescent="0.2">
      <c r="C61" s="34" t="s">
        <v>11</v>
      </c>
      <c r="D61" s="21"/>
      <c r="E61" s="21"/>
      <c r="F61" s="21"/>
      <c r="G61" s="21"/>
      <c r="H61" s="21"/>
      <c r="I61" s="21"/>
      <c r="J61" s="25"/>
      <c r="K61" s="25"/>
      <c r="L61" s="25"/>
      <c r="M61" s="25"/>
      <c r="N61" s="64">
        <f t="shared" ref="N61:V61" si="19">360-(N59+N60)</f>
        <v>139</v>
      </c>
      <c r="O61" s="67">
        <f t="shared" si="19"/>
        <v>16</v>
      </c>
      <c r="P61" s="64">
        <f t="shared" si="19"/>
        <v>19</v>
      </c>
      <c r="Q61" s="64">
        <f t="shared" si="19"/>
        <v>48</v>
      </c>
      <c r="R61" s="64">
        <f t="shared" si="19"/>
        <v>93</v>
      </c>
      <c r="S61" s="95">
        <f t="shared" si="19"/>
        <v>137</v>
      </c>
      <c r="T61" s="95">
        <f t="shared" si="19"/>
        <v>117</v>
      </c>
      <c r="U61" s="98">
        <f t="shared" si="19"/>
        <v>41</v>
      </c>
      <c r="V61" s="98">
        <f t="shared" si="19"/>
        <v>45</v>
      </c>
    </row>
    <row r="62" spans="2:22" x14ac:dyDescent="0.2">
      <c r="C62" s="34" t="s">
        <v>19</v>
      </c>
      <c r="D62" s="21"/>
      <c r="E62" s="21"/>
      <c r="F62" s="21"/>
      <c r="G62" s="21"/>
      <c r="H62" s="21"/>
      <c r="I62" s="21"/>
      <c r="J62" s="25"/>
      <c r="K62" s="25"/>
      <c r="L62" s="25"/>
      <c r="M62" s="25"/>
      <c r="N62" s="69">
        <v>28</v>
      </c>
      <c r="O62" s="39">
        <v>0</v>
      </c>
      <c r="P62" s="39">
        <v>0</v>
      </c>
      <c r="Q62" s="39">
        <v>0</v>
      </c>
      <c r="R62" s="39">
        <v>0</v>
      </c>
      <c r="S62" s="95">
        <v>47</v>
      </c>
      <c r="T62" s="95">
        <v>41</v>
      </c>
      <c r="U62" s="40">
        <v>0</v>
      </c>
      <c r="V62" s="40">
        <v>1</v>
      </c>
    </row>
    <row r="63" spans="2:22" x14ac:dyDescent="0.2">
      <c r="C63" s="34" t="s">
        <v>12</v>
      </c>
      <c r="D63" s="37">
        <f t="shared" ref="D63:F63" si="20">$C$2*$E$2</f>
        <v>45000</v>
      </c>
      <c r="E63" s="37">
        <f t="shared" si="20"/>
        <v>45000</v>
      </c>
      <c r="F63" s="37">
        <f t="shared" si="20"/>
        <v>45000</v>
      </c>
      <c r="G63" s="37">
        <f>$C$2*$E$2</f>
        <v>45000</v>
      </c>
      <c r="H63" s="37">
        <f>$C$2*$E$2</f>
        <v>45000</v>
      </c>
      <c r="I63" s="37">
        <f>$C$2*$E$2</f>
        <v>45000</v>
      </c>
      <c r="J63" s="81">
        <f t="shared" ref="J63:M63" si="21">$C$2*$E$2</f>
        <v>45000</v>
      </c>
      <c r="K63" s="81">
        <f t="shared" si="21"/>
        <v>45000</v>
      </c>
      <c r="L63" s="81">
        <f t="shared" si="21"/>
        <v>45000</v>
      </c>
      <c r="M63" s="81">
        <f t="shared" si="21"/>
        <v>45000</v>
      </c>
      <c r="N63" s="38">
        <v>42775</v>
      </c>
      <c r="O63" s="4">
        <v>44800</v>
      </c>
      <c r="P63" s="38">
        <v>44763</v>
      </c>
      <c r="Q63" s="38">
        <v>44400</v>
      </c>
      <c r="R63" s="38">
        <v>43838</v>
      </c>
      <c r="S63" s="96">
        <v>42700</v>
      </c>
      <c r="T63" s="96">
        <v>43025</v>
      </c>
      <c r="U63" s="5">
        <v>44798</v>
      </c>
      <c r="V63" s="41">
        <v>44425</v>
      </c>
    </row>
    <row r="64" spans="2:22" x14ac:dyDescent="0.2">
      <c r="C64" s="34" t="s">
        <v>13</v>
      </c>
      <c r="D64" s="21"/>
      <c r="E64" s="21"/>
      <c r="F64" s="21"/>
      <c r="G64" s="21"/>
      <c r="H64" s="21"/>
      <c r="I64" s="21"/>
      <c r="J64" s="25"/>
      <c r="K64" s="25"/>
      <c r="L64" s="25"/>
      <c r="M64" s="25"/>
      <c r="N64" s="38">
        <v>45000</v>
      </c>
      <c r="O64" s="38">
        <v>45000</v>
      </c>
      <c r="P64" s="38">
        <v>45000</v>
      </c>
      <c r="Q64" s="38">
        <v>45000</v>
      </c>
      <c r="R64" s="38">
        <v>45000</v>
      </c>
      <c r="S64" s="96">
        <v>45000</v>
      </c>
      <c r="T64" s="96">
        <v>45000</v>
      </c>
      <c r="U64" s="109">
        <v>45350</v>
      </c>
      <c r="V64" s="96">
        <v>45000</v>
      </c>
    </row>
    <row r="65" spans="2:22" x14ac:dyDescent="0.2">
      <c r="C65" s="34" t="s">
        <v>14</v>
      </c>
      <c r="D65" s="21"/>
      <c r="E65" s="21"/>
      <c r="F65" s="21"/>
      <c r="G65" s="21"/>
      <c r="H65" s="21"/>
      <c r="I65" s="21"/>
      <c r="J65" s="25"/>
      <c r="K65" s="25"/>
      <c r="L65" s="25"/>
      <c r="M65" s="25"/>
      <c r="N65" s="68">
        <v>36000</v>
      </c>
      <c r="O65" s="38">
        <v>40500</v>
      </c>
      <c r="P65" s="38">
        <v>40500</v>
      </c>
      <c r="Q65" s="38">
        <v>40500</v>
      </c>
      <c r="R65" s="38">
        <v>40500</v>
      </c>
      <c r="S65" s="96">
        <v>36000</v>
      </c>
      <c r="T65" s="96">
        <v>36000</v>
      </c>
      <c r="U65" s="5">
        <v>40815</v>
      </c>
      <c r="V65" s="96">
        <v>36000</v>
      </c>
    </row>
    <row r="66" spans="2:22" x14ac:dyDescent="0.2">
      <c r="D66" s="21"/>
      <c r="E66" s="21"/>
      <c r="F66" s="21"/>
      <c r="G66" s="21"/>
      <c r="H66" s="21"/>
      <c r="I66" s="21"/>
      <c r="J66" s="25"/>
      <c r="K66" s="25"/>
      <c r="L66" s="25"/>
      <c r="M66" s="25"/>
      <c r="N66" s="22"/>
      <c r="O66" s="22"/>
      <c r="P66" s="22"/>
      <c r="Q66" s="22"/>
      <c r="R66" s="22"/>
      <c r="S66" s="23"/>
      <c r="T66" s="23"/>
      <c r="U66" s="23"/>
      <c r="V66" s="23"/>
    </row>
    <row r="67" spans="2:22" x14ac:dyDescent="0.2">
      <c r="B67" s="10">
        <f t="shared" ref="B67:U67" si="22">B11</f>
        <v>1973</v>
      </c>
      <c r="C67" s="10">
        <f t="shared" si="22"/>
        <v>7</v>
      </c>
      <c r="D67" s="21">
        <f t="shared" si="22"/>
        <v>421</v>
      </c>
      <c r="E67" s="19">
        <f t="shared" si="22"/>
        <v>555.93399999999997</v>
      </c>
      <c r="F67" s="21">
        <f t="shared" si="22"/>
        <v>509.23099999999999</v>
      </c>
      <c r="G67" s="21">
        <f t="shared" si="22"/>
        <v>540.26300000000003</v>
      </c>
      <c r="H67" s="21">
        <f t="shared" si="22"/>
        <v>603.91700000000003</v>
      </c>
      <c r="I67" s="21">
        <f t="shared" si="22"/>
        <v>656.74</v>
      </c>
      <c r="J67" s="25">
        <f t="shared" si="22"/>
        <v>4016.3090000000002</v>
      </c>
      <c r="K67" s="25">
        <f t="shared" si="22"/>
        <v>4573.5330000000004</v>
      </c>
      <c r="L67" s="25">
        <f t="shared" si="22"/>
        <v>1498.472</v>
      </c>
      <c r="M67" s="25">
        <f>M11</f>
        <v>3232.654</v>
      </c>
      <c r="N67" s="15">
        <f t="shared" si="22"/>
        <v>706.42600000000004</v>
      </c>
      <c r="O67" s="22">
        <f t="shared" si="22"/>
        <v>529.69000000000005</v>
      </c>
      <c r="P67" s="22">
        <f t="shared" si="22"/>
        <v>562.58799999999997</v>
      </c>
      <c r="Q67" s="22">
        <f t="shared" si="22"/>
        <v>633.774</v>
      </c>
      <c r="R67" s="15">
        <f t="shared" si="22"/>
        <v>688.12599999999998</v>
      </c>
      <c r="S67" s="23">
        <f t="shared" si="22"/>
        <v>2562.4549999999999</v>
      </c>
      <c r="T67" s="16">
        <f t="shared" si="22"/>
        <v>2792.3429999999998</v>
      </c>
      <c r="U67" s="23">
        <f t="shared" si="22"/>
        <v>793.64800000000002</v>
      </c>
      <c r="V67" s="23">
        <f>V11</f>
        <v>2003.5309999999999</v>
      </c>
    </row>
    <row r="68" spans="2:22" x14ac:dyDescent="0.2">
      <c r="C68" s="34" t="s">
        <v>9</v>
      </c>
      <c r="D68" s="21"/>
      <c r="E68" s="21"/>
      <c r="F68" s="21"/>
      <c r="G68" s="21"/>
      <c r="H68" s="21"/>
      <c r="I68" s="21"/>
      <c r="J68" s="25"/>
      <c r="K68" s="25"/>
      <c r="L68" s="25"/>
      <c r="M68" s="25"/>
      <c r="N68" s="39">
        <v>1</v>
      </c>
      <c r="O68" s="39">
        <v>342</v>
      </c>
      <c r="P68" s="39">
        <v>342</v>
      </c>
      <c r="Q68" s="39">
        <v>1</v>
      </c>
      <c r="R68" s="39">
        <v>1</v>
      </c>
      <c r="S68" s="40">
        <v>103</v>
      </c>
      <c r="T68" s="40">
        <v>115</v>
      </c>
      <c r="U68" s="40">
        <v>8</v>
      </c>
      <c r="V68" s="40">
        <v>24</v>
      </c>
    </row>
    <row r="69" spans="2:22" x14ac:dyDescent="0.2">
      <c r="C69" s="34" t="s">
        <v>10</v>
      </c>
      <c r="D69" s="21"/>
      <c r="E69" s="21"/>
      <c r="F69" s="21"/>
      <c r="G69" s="21"/>
      <c r="H69" s="21"/>
      <c r="I69" s="21"/>
      <c r="J69" s="25"/>
      <c r="K69" s="25"/>
      <c r="L69" s="25"/>
      <c r="M69" s="25"/>
      <c r="N69" s="39">
        <v>270</v>
      </c>
      <c r="O69" s="39">
        <v>0</v>
      </c>
      <c r="P69" s="39">
        <v>0</v>
      </c>
      <c r="Q69" s="39">
        <v>325</v>
      </c>
      <c r="R69" s="39">
        <v>301</v>
      </c>
      <c r="S69" s="40">
        <v>242</v>
      </c>
      <c r="T69" s="40">
        <v>242</v>
      </c>
      <c r="U69" s="40">
        <v>341</v>
      </c>
      <c r="V69" s="40">
        <v>329</v>
      </c>
    </row>
    <row r="70" spans="2:22" x14ac:dyDescent="0.2">
      <c r="C70" s="34" t="s">
        <v>11</v>
      </c>
      <c r="D70" s="21"/>
      <c r="E70" s="21"/>
      <c r="F70" s="21"/>
      <c r="G70" s="21"/>
      <c r="H70" s="21"/>
      <c r="I70" s="21"/>
      <c r="J70" s="25"/>
      <c r="K70" s="25"/>
      <c r="L70" s="25"/>
      <c r="M70" s="25"/>
      <c r="N70" s="64">
        <f t="shared" ref="N70:V70" si="23">360-(N68+N69)</f>
        <v>89</v>
      </c>
      <c r="O70" s="64">
        <f t="shared" si="23"/>
        <v>18</v>
      </c>
      <c r="P70" s="64">
        <f t="shared" si="23"/>
        <v>18</v>
      </c>
      <c r="Q70" s="64">
        <f t="shared" si="23"/>
        <v>34</v>
      </c>
      <c r="R70" s="64">
        <f t="shared" si="23"/>
        <v>58</v>
      </c>
      <c r="S70" s="95">
        <f t="shared" si="23"/>
        <v>15</v>
      </c>
      <c r="T70" s="40">
        <f t="shared" si="23"/>
        <v>3</v>
      </c>
      <c r="U70" s="98">
        <f t="shared" si="23"/>
        <v>11</v>
      </c>
      <c r="V70" s="98">
        <f t="shared" si="23"/>
        <v>7</v>
      </c>
    </row>
    <row r="71" spans="2:22" x14ac:dyDescent="0.2">
      <c r="C71" s="34" t="s">
        <v>19</v>
      </c>
      <c r="D71" s="21"/>
      <c r="E71" s="21"/>
      <c r="F71" s="21"/>
      <c r="G71" s="21"/>
      <c r="H71" s="21"/>
      <c r="I71" s="21"/>
      <c r="J71" s="25"/>
      <c r="K71" s="25"/>
      <c r="L71" s="25"/>
      <c r="M71" s="25"/>
      <c r="N71" s="69">
        <v>6</v>
      </c>
      <c r="O71" s="39">
        <v>0</v>
      </c>
      <c r="P71" s="39">
        <v>0</v>
      </c>
      <c r="Q71" s="39">
        <v>0</v>
      </c>
      <c r="R71" s="39">
        <v>0</v>
      </c>
      <c r="S71" s="40">
        <v>0</v>
      </c>
      <c r="T71" s="40">
        <v>0</v>
      </c>
      <c r="U71" s="40">
        <v>0</v>
      </c>
      <c r="V71" s="40">
        <v>0</v>
      </c>
    </row>
    <row r="72" spans="2:22" x14ac:dyDescent="0.2">
      <c r="C72" s="34" t="s">
        <v>12</v>
      </c>
      <c r="D72" s="37">
        <f t="shared" ref="D72:F72" si="24">$C$2*$E$2</f>
        <v>45000</v>
      </c>
      <c r="E72" s="37">
        <f t="shared" si="24"/>
        <v>45000</v>
      </c>
      <c r="F72" s="37">
        <f t="shared" si="24"/>
        <v>45000</v>
      </c>
      <c r="G72" s="37">
        <f>$C$2*$E$2</f>
        <v>45000</v>
      </c>
      <c r="H72" s="37">
        <f>$C$2*$E$2</f>
        <v>45000</v>
      </c>
      <c r="I72" s="37">
        <f>$C$2*$E$2</f>
        <v>45000</v>
      </c>
      <c r="J72" s="81">
        <f t="shared" ref="J72:M72" si="25">$C$2*$E$2</f>
        <v>45000</v>
      </c>
      <c r="K72" s="81">
        <f t="shared" si="25"/>
        <v>45000</v>
      </c>
      <c r="L72" s="81">
        <f t="shared" si="25"/>
        <v>45000</v>
      </c>
      <c r="M72" s="81">
        <f t="shared" si="25"/>
        <v>45000</v>
      </c>
      <c r="N72" s="38">
        <v>43991</v>
      </c>
      <c r="O72" s="38">
        <v>44775</v>
      </c>
      <c r="P72" s="38">
        <v>44775</v>
      </c>
      <c r="Q72" s="38">
        <v>44854</v>
      </c>
      <c r="R72" s="4">
        <v>45559</v>
      </c>
      <c r="S72" s="41">
        <v>69798</v>
      </c>
      <c r="T72" s="5">
        <v>72393</v>
      </c>
      <c r="U72" s="41">
        <v>51910</v>
      </c>
      <c r="V72" s="41">
        <v>61686</v>
      </c>
    </row>
    <row r="73" spans="2:22" x14ac:dyDescent="0.2">
      <c r="C73" s="34" t="s">
        <v>13</v>
      </c>
      <c r="D73" s="21"/>
      <c r="E73" s="21"/>
      <c r="F73" s="21"/>
      <c r="G73" s="21"/>
      <c r="H73" s="21"/>
      <c r="I73" s="21"/>
      <c r="J73" s="25"/>
      <c r="K73" s="25"/>
      <c r="L73" s="25"/>
      <c r="M73" s="25"/>
      <c r="N73" s="38">
        <v>45184</v>
      </c>
      <c r="O73" s="38">
        <v>45000</v>
      </c>
      <c r="P73" s="38">
        <v>45000</v>
      </c>
      <c r="Q73" s="38">
        <v>45901</v>
      </c>
      <c r="R73" s="4">
        <v>51481</v>
      </c>
      <c r="S73" s="41">
        <v>124978</v>
      </c>
      <c r="T73" s="5">
        <v>130807</v>
      </c>
      <c r="U73" s="41">
        <v>54145</v>
      </c>
      <c r="V73" s="41">
        <v>93385</v>
      </c>
    </row>
    <row r="74" spans="2:22" x14ac:dyDescent="0.2">
      <c r="C74" s="34" t="s">
        <v>14</v>
      </c>
      <c r="D74" s="21"/>
      <c r="E74" s="21"/>
      <c r="F74" s="21"/>
      <c r="G74" s="21"/>
      <c r="H74" s="21"/>
      <c r="I74" s="21"/>
      <c r="J74" s="25"/>
      <c r="K74" s="25"/>
      <c r="L74" s="25"/>
      <c r="M74" s="25"/>
      <c r="N74" s="68">
        <v>36147</v>
      </c>
      <c r="O74" s="38">
        <v>40500</v>
      </c>
      <c r="P74" s="38">
        <v>40500</v>
      </c>
      <c r="Q74" s="38">
        <v>40679</v>
      </c>
      <c r="R74" s="4">
        <v>40897</v>
      </c>
      <c r="S74" s="96">
        <v>40500</v>
      </c>
      <c r="T74" s="96">
        <v>40500</v>
      </c>
      <c r="U74" s="5">
        <v>43316</v>
      </c>
      <c r="V74" s="41">
        <v>42979</v>
      </c>
    </row>
    <row r="75" spans="2:22" x14ac:dyDescent="0.2">
      <c r="D75" s="21"/>
      <c r="E75" s="21"/>
      <c r="F75" s="21"/>
      <c r="G75" s="21"/>
      <c r="H75" s="21"/>
      <c r="I75" s="21"/>
      <c r="J75" s="25"/>
      <c r="K75" s="25"/>
      <c r="L75" s="25"/>
      <c r="M75" s="25"/>
      <c r="N75" s="22"/>
      <c r="O75" s="22"/>
      <c r="P75" s="22"/>
      <c r="Q75" s="22"/>
      <c r="R75" s="22"/>
      <c r="S75" s="23"/>
      <c r="T75" s="23"/>
      <c r="U75" s="23"/>
      <c r="V75" s="23"/>
    </row>
    <row r="76" spans="2:22" x14ac:dyDescent="0.2">
      <c r="B76" s="10">
        <f t="shared" ref="B76:T76" si="26">B12</f>
        <v>1974</v>
      </c>
      <c r="C76" s="10">
        <f t="shared" si="26"/>
        <v>3</v>
      </c>
      <c r="D76" s="19">
        <f t="shared" si="26"/>
        <v>1116.902</v>
      </c>
      <c r="E76" s="19">
        <f t="shared" si="26"/>
        <v>962.053</v>
      </c>
      <c r="F76" s="21">
        <f t="shared" si="26"/>
        <v>573.97</v>
      </c>
      <c r="G76" s="21">
        <f t="shared" si="26"/>
        <v>636.62</v>
      </c>
      <c r="H76" s="21">
        <f t="shared" si="26"/>
        <v>804.39700000000005</v>
      </c>
      <c r="I76" s="21">
        <f t="shared" si="26"/>
        <v>980.803</v>
      </c>
      <c r="J76" s="25">
        <f t="shared" si="26"/>
        <v>7738.2709999999997</v>
      </c>
      <c r="K76" s="25">
        <f t="shared" si="26"/>
        <v>8484.3559999999998</v>
      </c>
      <c r="L76" s="25">
        <f t="shared" si="26"/>
        <v>1261.3050000000001</v>
      </c>
      <c r="M76" s="25">
        <f>M12</f>
        <v>4304.5730000000003</v>
      </c>
      <c r="N76" s="15">
        <f t="shared" si="26"/>
        <v>958.41300000000001</v>
      </c>
      <c r="O76" s="22">
        <f t="shared" si="26"/>
        <v>592.755</v>
      </c>
      <c r="P76" s="22">
        <f t="shared" si="26"/>
        <v>653.601</v>
      </c>
      <c r="Q76" s="22">
        <f t="shared" si="26"/>
        <v>786.85799999999995</v>
      </c>
      <c r="R76" s="15">
        <f t="shared" si="26"/>
        <v>890.45600000000002</v>
      </c>
      <c r="S76" s="23">
        <f t="shared" si="26"/>
        <v>3772.2420000000002</v>
      </c>
      <c r="T76" s="16">
        <f t="shared" si="26"/>
        <v>4087.8130000000001</v>
      </c>
      <c r="U76" s="23">
        <f>U12</f>
        <v>860.08399999999995</v>
      </c>
      <c r="V76" s="23">
        <f>V12</f>
        <v>2399.2330000000002</v>
      </c>
    </row>
    <row r="77" spans="2:22" x14ac:dyDescent="0.2">
      <c r="C77" s="34" t="s">
        <v>9</v>
      </c>
      <c r="D77" s="21"/>
      <c r="E77" s="21"/>
      <c r="F77" s="21"/>
      <c r="G77" s="21"/>
      <c r="H77" s="21"/>
      <c r="I77" s="21"/>
      <c r="J77" s="25"/>
      <c r="K77" s="25"/>
      <c r="L77" s="25"/>
      <c r="M77" s="25"/>
      <c r="N77" s="39">
        <v>242</v>
      </c>
      <c r="O77" s="39">
        <v>346</v>
      </c>
      <c r="P77" s="39">
        <v>348</v>
      </c>
      <c r="Q77" s="39">
        <v>277</v>
      </c>
      <c r="R77" s="39">
        <v>149</v>
      </c>
      <c r="S77" s="40">
        <v>15</v>
      </c>
      <c r="T77" s="40">
        <v>15</v>
      </c>
      <c r="U77" s="40">
        <v>1</v>
      </c>
      <c r="V77" s="40">
        <v>14</v>
      </c>
    </row>
    <row r="78" spans="2:22" x14ac:dyDescent="0.2">
      <c r="C78" s="34" t="s">
        <v>10</v>
      </c>
      <c r="D78" s="21"/>
      <c r="E78" s="21"/>
      <c r="F78" s="21"/>
      <c r="G78" s="21"/>
      <c r="H78" s="21"/>
      <c r="I78" s="21"/>
      <c r="J78" s="25"/>
      <c r="K78" s="25"/>
      <c r="L78" s="25"/>
      <c r="M78" s="25"/>
      <c r="N78" s="39">
        <v>81</v>
      </c>
      <c r="O78" s="39">
        <v>0</v>
      </c>
      <c r="P78" s="39">
        <v>0</v>
      </c>
      <c r="Q78" s="39">
        <v>72</v>
      </c>
      <c r="R78" s="39">
        <v>199</v>
      </c>
      <c r="S78" s="40">
        <v>345</v>
      </c>
      <c r="T78" s="42">
        <v>345</v>
      </c>
      <c r="U78" s="40">
        <v>348</v>
      </c>
      <c r="V78" s="40">
        <v>346</v>
      </c>
    </row>
    <row r="79" spans="2:22" x14ac:dyDescent="0.2">
      <c r="C79" s="34" t="s">
        <v>11</v>
      </c>
      <c r="D79" s="21"/>
      <c r="E79" s="21"/>
      <c r="F79" s="21"/>
      <c r="G79" s="21"/>
      <c r="H79" s="21"/>
      <c r="I79" s="21"/>
      <c r="J79" s="25"/>
      <c r="K79" s="25"/>
      <c r="L79" s="25"/>
      <c r="M79" s="25"/>
      <c r="N79" s="64">
        <f t="shared" ref="N79:V79" si="27">360-(N77+N78)</f>
        <v>37</v>
      </c>
      <c r="O79" s="64">
        <f t="shared" si="27"/>
        <v>14</v>
      </c>
      <c r="P79" s="64">
        <f t="shared" si="27"/>
        <v>12</v>
      </c>
      <c r="Q79" s="67">
        <f t="shared" si="27"/>
        <v>11</v>
      </c>
      <c r="R79" s="64">
        <f t="shared" si="27"/>
        <v>12</v>
      </c>
      <c r="S79" s="42">
        <f t="shared" si="27"/>
        <v>0</v>
      </c>
      <c r="T79" s="42">
        <f t="shared" si="27"/>
        <v>0</v>
      </c>
      <c r="U79" s="98">
        <f t="shared" si="27"/>
        <v>11</v>
      </c>
      <c r="V79" s="42">
        <f t="shared" si="27"/>
        <v>0</v>
      </c>
    </row>
    <row r="80" spans="2:22" x14ac:dyDescent="0.2">
      <c r="C80" s="34" t="s">
        <v>19</v>
      </c>
      <c r="D80" s="21"/>
      <c r="E80" s="21"/>
      <c r="F80" s="21"/>
      <c r="G80" s="21"/>
      <c r="H80" s="21"/>
      <c r="I80" s="21"/>
      <c r="J80" s="25"/>
      <c r="K80" s="25"/>
      <c r="L80" s="25"/>
      <c r="M80" s="25"/>
      <c r="N80" s="39">
        <v>0</v>
      </c>
      <c r="O80" s="39">
        <v>0</v>
      </c>
      <c r="P80" s="39">
        <v>0</v>
      </c>
      <c r="Q80" s="39">
        <v>0</v>
      </c>
      <c r="R80" s="39">
        <v>0</v>
      </c>
      <c r="S80" s="40">
        <v>0</v>
      </c>
      <c r="T80" s="40">
        <v>0</v>
      </c>
      <c r="U80" s="40">
        <v>0</v>
      </c>
      <c r="V80" s="40">
        <v>0</v>
      </c>
    </row>
    <row r="81" spans="2:22" x14ac:dyDescent="0.2">
      <c r="C81" s="34" t="s">
        <v>12</v>
      </c>
      <c r="D81" s="37">
        <f t="shared" ref="D81:F81" si="28">$C$2*$E$2</f>
        <v>45000</v>
      </c>
      <c r="E81" s="37">
        <f t="shared" si="28"/>
        <v>45000</v>
      </c>
      <c r="F81" s="37">
        <f t="shared" si="28"/>
        <v>45000</v>
      </c>
      <c r="G81" s="37">
        <f>$C$2*$E$2</f>
        <v>45000</v>
      </c>
      <c r="H81" s="37">
        <f>$C$2*$E$2</f>
        <v>45000</v>
      </c>
      <c r="I81" s="37">
        <f>$C$2*$E$2</f>
        <v>45000</v>
      </c>
      <c r="J81" s="81">
        <f t="shared" ref="J81:M81" si="29">$C$2*$E$2</f>
        <v>45000</v>
      </c>
      <c r="K81" s="81">
        <f t="shared" si="29"/>
        <v>45000</v>
      </c>
      <c r="L81" s="81">
        <f t="shared" si="29"/>
        <v>45000</v>
      </c>
      <c r="M81" s="81">
        <f t="shared" si="29"/>
        <v>45000</v>
      </c>
      <c r="N81" s="4">
        <v>46853</v>
      </c>
      <c r="O81" s="38">
        <v>44825</v>
      </c>
      <c r="P81" s="38">
        <v>44850</v>
      </c>
      <c r="Q81" s="38">
        <v>45962</v>
      </c>
      <c r="R81" s="4">
        <v>48069</v>
      </c>
      <c r="S81" s="41">
        <v>89890</v>
      </c>
      <c r="T81" s="5">
        <v>92811</v>
      </c>
      <c r="U81" s="96">
        <v>48792</v>
      </c>
      <c r="V81" s="41">
        <v>65803</v>
      </c>
    </row>
    <row r="82" spans="2:22" x14ac:dyDescent="0.2">
      <c r="C82" s="34" t="s">
        <v>13</v>
      </c>
      <c r="D82" s="21"/>
      <c r="E82" s="21"/>
      <c r="F82" s="21"/>
      <c r="G82" s="21"/>
      <c r="H82" s="21"/>
      <c r="I82" s="21"/>
      <c r="J82" s="25"/>
      <c r="K82" s="25"/>
      <c r="L82" s="25"/>
      <c r="M82" s="25"/>
      <c r="N82" s="4">
        <v>56798</v>
      </c>
      <c r="O82" s="38">
        <v>45000</v>
      </c>
      <c r="P82" s="38">
        <v>45000</v>
      </c>
      <c r="Q82" s="38">
        <v>51476</v>
      </c>
      <c r="R82" s="4">
        <v>60117</v>
      </c>
      <c r="S82" s="41">
        <v>167421</v>
      </c>
      <c r="T82" s="5">
        <v>181427</v>
      </c>
      <c r="U82" s="96">
        <v>50856</v>
      </c>
      <c r="V82" s="41">
        <v>106483</v>
      </c>
    </row>
    <row r="83" spans="2:22" x14ac:dyDescent="0.2">
      <c r="C83" s="34" t="s">
        <v>14</v>
      </c>
      <c r="D83" s="21"/>
      <c r="E83" s="21"/>
      <c r="F83" s="21"/>
      <c r="G83" s="21"/>
      <c r="H83" s="21"/>
      <c r="I83" s="21"/>
      <c r="J83" s="25"/>
      <c r="K83" s="25"/>
      <c r="L83" s="25"/>
      <c r="M83" s="25"/>
      <c r="N83" s="38">
        <v>40500</v>
      </c>
      <c r="O83" s="38">
        <v>40500</v>
      </c>
      <c r="P83" s="38">
        <v>40500</v>
      </c>
      <c r="Q83" s="38">
        <v>40500</v>
      </c>
      <c r="R83" s="38">
        <v>40500</v>
      </c>
      <c r="S83" s="5">
        <v>45000</v>
      </c>
      <c r="T83" s="5">
        <v>45000</v>
      </c>
      <c r="U83" s="96">
        <v>40685</v>
      </c>
      <c r="V83" s="5">
        <v>45000</v>
      </c>
    </row>
    <row r="84" spans="2:22" x14ac:dyDescent="0.2">
      <c r="D84" s="21"/>
      <c r="E84" s="21"/>
      <c r="F84" s="21"/>
      <c r="G84" s="21"/>
      <c r="H84" s="21"/>
      <c r="I84" s="21"/>
      <c r="J84" s="25"/>
      <c r="K84" s="25"/>
      <c r="L84" s="25"/>
      <c r="M84" s="25"/>
      <c r="N84" s="22"/>
      <c r="O84" s="22"/>
      <c r="P84" s="22"/>
      <c r="Q84" s="22"/>
      <c r="R84" s="22"/>
      <c r="S84" s="23"/>
      <c r="T84" s="23"/>
      <c r="U84" s="23"/>
      <c r="V84" s="23"/>
    </row>
    <row r="85" spans="2:22" x14ac:dyDescent="0.2">
      <c r="B85" s="10">
        <f t="shared" ref="B85:U85" si="30">B13</f>
        <v>1979</v>
      </c>
      <c r="C85" s="10">
        <f t="shared" si="30"/>
        <v>3</v>
      </c>
      <c r="D85" s="19">
        <f t="shared" si="30"/>
        <v>2676.4160000000002</v>
      </c>
      <c r="E85" s="19">
        <f t="shared" si="30"/>
        <v>2300.413</v>
      </c>
      <c r="F85" s="21">
        <f t="shared" si="30"/>
        <v>1564.2919999999999</v>
      </c>
      <c r="G85" s="21">
        <f t="shared" si="30"/>
        <v>1620.951</v>
      </c>
      <c r="H85" s="21">
        <f t="shared" si="30"/>
        <v>1848.0150000000001</v>
      </c>
      <c r="I85" s="21">
        <f t="shared" si="30"/>
        <v>2070.4119999999998</v>
      </c>
      <c r="J85" s="25">
        <f t="shared" si="30"/>
        <v>14054.789000000001</v>
      </c>
      <c r="K85" s="25">
        <f t="shared" si="30"/>
        <v>15071.709000000001</v>
      </c>
      <c r="L85" s="25">
        <f t="shared" si="30"/>
        <v>4009.3110000000001</v>
      </c>
      <c r="M85" s="25">
        <f>M13</f>
        <v>8751.9629999999997</v>
      </c>
      <c r="N85" s="22">
        <f t="shared" si="30"/>
        <v>1064.769</v>
      </c>
      <c r="O85" s="22">
        <f t="shared" si="30"/>
        <v>657.12099999999998</v>
      </c>
      <c r="P85" s="22">
        <f t="shared" si="30"/>
        <v>665.23400000000004</v>
      </c>
      <c r="Q85" s="22">
        <f t="shared" si="30"/>
        <v>753.76</v>
      </c>
      <c r="R85" s="15">
        <f t="shared" si="30"/>
        <v>802.99800000000005</v>
      </c>
      <c r="S85" s="23">
        <f t="shared" si="30"/>
        <v>5060.3540000000003</v>
      </c>
      <c r="T85" s="16">
        <f t="shared" si="30"/>
        <v>5463.2979999999998</v>
      </c>
      <c r="U85" s="23">
        <f t="shared" si="30"/>
        <v>1968.56</v>
      </c>
      <c r="V85" s="23">
        <f>V13</f>
        <v>3458.2460000000001</v>
      </c>
    </row>
    <row r="86" spans="2:22" x14ac:dyDescent="0.2">
      <c r="C86" s="34" t="s">
        <v>9</v>
      </c>
      <c r="D86" s="21"/>
      <c r="E86" s="21"/>
      <c r="F86" s="21"/>
      <c r="G86" s="21"/>
      <c r="H86" s="21"/>
      <c r="I86" s="21"/>
      <c r="J86" s="25"/>
      <c r="K86" s="25"/>
      <c r="L86" s="25"/>
      <c r="M86" s="25"/>
      <c r="N86" s="39">
        <v>1</v>
      </c>
      <c r="O86" s="39">
        <v>1</v>
      </c>
      <c r="P86" s="39">
        <v>1</v>
      </c>
      <c r="Q86" s="39">
        <v>1</v>
      </c>
      <c r="R86" s="39">
        <v>1</v>
      </c>
      <c r="S86" s="40">
        <v>1</v>
      </c>
      <c r="T86" s="40">
        <v>1</v>
      </c>
      <c r="U86" s="40">
        <v>1</v>
      </c>
      <c r="V86" s="40">
        <v>1</v>
      </c>
    </row>
    <row r="87" spans="2:22" x14ac:dyDescent="0.2">
      <c r="C87" s="34" t="s">
        <v>10</v>
      </c>
      <c r="D87" s="21"/>
      <c r="E87" s="21"/>
      <c r="F87" s="21"/>
      <c r="G87" s="21"/>
      <c r="H87" s="21"/>
      <c r="I87" s="21"/>
      <c r="J87" s="25"/>
      <c r="K87" s="25"/>
      <c r="L87" s="25"/>
      <c r="M87" s="25"/>
      <c r="N87" s="39">
        <v>359</v>
      </c>
      <c r="O87" s="39">
        <v>359</v>
      </c>
      <c r="P87" s="39">
        <v>359</v>
      </c>
      <c r="Q87" s="39">
        <v>359</v>
      </c>
      <c r="R87" s="39">
        <v>359</v>
      </c>
      <c r="S87" s="40">
        <v>359</v>
      </c>
      <c r="T87" s="40">
        <v>359</v>
      </c>
      <c r="U87" s="40">
        <v>359</v>
      </c>
      <c r="V87" s="40">
        <v>359</v>
      </c>
    </row>
    <row r="88" spans="2:22" x14ac:dyDescent="0.2">
      <c r="C88" s="34" t="s">
        <v>11</v>
      </c>
      <c r="D88" s="21"/>
      <c r="E88" s="21"/>
      <c r="F88" s="21"/>
      <c r="G88" s="21"/>
      <c r="H88" s="21"/>
      <c r="I88" s="21"/>
      <c r="J88" s="25"/>
      <c r="K88" s="25"/>
      <c r="L88" s="25"/>
      <c r="M88" s="25"/>
      <c r="N88" s="64">
        <f t="shared" ref="N88:V88" si="31">360-(N86+N87)</f>
        <v>0</v>
      </c>
      <c r="O88" s="64">
        <f t="shared" si="31"/>
        <v>0</v>
      </c>
      <c r="P88" s="64">
        <f t="shared" si="31"/>
        <v>0</v>
      </c>
      <c r="Q88" s="64">
        <f t="shared" si="31"/>
        <v>0</v>
      </c>
      <c r="R88" s="64">
        <f t="shared" si="31"/>
        <v>0</v>
      </c>
      <c r="S88" s="40">
        <f t="shared" si="31"/>
        <v>0</v>
      </c>
      <c r="T88" s="40">
        <f t="shared" si="31"/>
        <v>0</v>
      </c>
      <c r="U88" s="40">
        <f t="shared" si="31"/>
        <v>0</v>
      </c>
      <c r="V88" s="40">
        <f t="shared" si="31"/>
        <v>0</v>
      </c>
    </row>
    <row r="89" spans="2:22" x14ac:dyDescent="0.2">
      <c r="C89" s="34" t="s">
        <v>19</v>
      </c>
      <c r="D89" s="21"/>
      <c r="E89" s="21"/>
      <c r="F89" s="21"/>
      <c r="G89" s="21"/>
      <c r="H89" s="21"/>
      <c r="I89" s="21"/>
      <c r="J89" s="25"/>
      <c r="K89" s="25"/>
      <c r="L89" s="25"/>
      <c r="M89" s="25"/>
      <c r="N89" s="39">
        <v>0</v>
      </c>
      <c r="O89" s="39">
        <v>0</v>
      </c>
      <c r="P89" s="39">
        <v>0</v>
      </c>
      <c r="Q89" s="39">
        <v>0</v>
      </c>
      <c r="R89" s="39">
        <v>0</v>
      </c>
      <c r="S89" s="40">
        <v>0</v>
      </c>
      <c r="T89" s="40">
        <v>0</v>
      </c>
      <c r="U89" s="40">
        <v>0</v>
      </c>
      <c r="V89" s="40">
        <v>0</v>
      </c>
    </row>
    <row r="90" spans="2:22" x14ac:dyDescent="0.2">
      <c r="C90" s="34" t="s">
        <v>12</v>
      </c>
      <c r="D90" s="37">
        <f t="shared" ref="D90:F90" si="32">$C$2*$E$2</f>
        <v>45000</v>
      </c>
      <c r="E90" s="37">
        <f t="shared" si="32"/>
        <v>45000</v>
      </c>
      <c r="F90" s="37">
        <f t="shared" si="32"/>
        <v>45000</v>
      </c>
      <c r="G90" s="37">
        <f>$C$2*$E$2</f>
        <v>45000</v>
      </c>
      <c r="H90" s="37">
        <f>$C$2*$E$2</f>
        <v>45000</v>
      </c>
      <c r="I90" s="37">
        <f>$C$2*$E$2</f>
        <v>45000</v>
      </c>
      <c r="J90" s="81">
        <f t="shared" ref="J90:M90" si="33">$C$2*$E$2</f>
        <v>45000</v>
      </c>
      <c r="K90" s="81">
        <f t="shared" si="33"/>
        <v>45000</v>
      </c>
      <c r="L90" s="81">
        <f t="shared" si="33"/>
        <v>45000</v>
      </c>
      <c r="M90" s="81">
        <f t="shared" si="33"/>
        <v>45000</v>
      </c>
      <c r="N90" s="4">
        <v>76473</v>
      </c>
      <c r="O90" s="38">
        <v>62259</v>
      </c>
      <c r="P90" s="38">
        <v>63639</v>
      </c>
      <c r="Q90" s="38">
        <v>68702</v>
      </c>
      <c r="R90" s="4">
        <v>75842</v>
      </c>
      <c r="S90" s="41">
        <v>143622</v>
      </c>
      <c r="T90" s="5">
        <v>144706</v>
      </c>
      <c r="U90" s="96">
        <v>66903</v>
      </c>
      <c r="V90" s="41">
        <v>99755</v>
      </c>
    </row>
    <row r="91" spans="2:22" x14ac:dyDescent="0.2">
      <c r="C91" s="34" t="s">
        <v>13</v>
      </c>
      <c r="D91" s="21"/>
      <c r="E91" s="21"/>
      <c r="F91" s="21"/>
      <c r="G91" s="21"/>
      <c r="H91" s="21"/>
      <c r="I91" s="21"/>
      <c r="J91" s="25"/>
      <c r="K91" s="25"/>
      <c r="L91" s="25"/>
      <c r="M91" s="25"/>
      <c r="N91" s="4">
        <v>100659</v>
      </c>
      <c r="O91" s="38">
        <v>62785</v>
      </c>
      <c r="P91" s="38">
        <v>64263</v>
      </c>
      <c r="Q91" s="38">
        <v>77301</v>
      </c>
      <c r="R91" s="4">
        <v>92707</v>
      </c>
      <c r="S91" s="41">
        <v>245030</v>
      </c>
      <c r="T91" s="5">
        <v>264542</v>
      </c>
      <c r="U91" s="41">
        <v>95844</v>
      </c>
      <c r="V91" s="41">
        <v>157834</v>
      </c>
    </row>
    <row r="92" spans="2:22" x14ac:dyDescent="0.2">
      <c r="C92" s="34" t="s">
        <v>14</v>
      </c>
      <c r="D92" s="21"/>
      <c r="E92" s="21"/>
      <c r="F92" s="21"/>
      <c r="G92" s="21"/>
      <c r="H92" s="21"/>
      <c r="I92" s="21"/>
      <c r="J92" s="25"/>
      <c r="K92" s="25"/>
      <c r="L92" s="25"/>
      <c r="M92" s="25"/>
      <c r="N92" s="38">
        <v>45000</v>
      </c>
      <c r="O92" s="38">
        <v>45000</v>
      </c>
      <c r="P92" s="38">
        <v>45000</v>
      </c>
      <c r="Q92" s="38">
        <v>45000</v>
      </c>
      <c r="R92" s="38">
        <v>45000</v>
      </c>
      <c r="S92" s="5">
        <v>45000</v>
      </c>
      <c r="T92" s="5">
        <v>45000</v>
      </c>
      <c r="U92" s="5">
        <v>45000</v>
      </c>
      <c r="V92" s="5">
        <v>45000</v>
      </c>
    </row>
    <row r="93" spans="2:22" x14ac:dyDescent="0.2">
      <c r="D93" s="21"/>
      <c r="E93" s="21"/>
      <c r="F93" s="21"/>
      <c r="G93" s="21"/>
      <c r="H93" s="21"/>
      <c r="I93" s="21"/>
      <c r="J93" s="25"/>
      <c r="K93" s="25"/>
      <c r="L93" s="25"/>
      <c r="M93" s="25"/>
      <c r="N93" s="22"/>
      <c r="O93" s="22"/>
      <c r="P93" s="22"/>
      <c r="Q93" s="22"/>
      <c r="R93" s="22"/>
      <c r="S93" s="23"/>
      <c r="T93" s="23"/>
      <c r="U93" s="23"/>
      <c r="V93" s="23"/>
    </row>
    <row r="94" spans="2:22" x14ac:dyDescent="0.2">
      <c r="B94" s="10">
        <f t="shared" ref="B94:U94" si="34">B14</f>
        <v>1980</v>
      </c>
      <c r="C94" s="10">
        <f t="shared" si="34"/>
        <v>2</v>
      </c>
      <c r="D94" s="19">
        <f t="shared" si="34"/>
        <v>3710.5990000000002</v>
      </c>
      <c r="E94" s="19">
        <f t="shared" si="34"/>
        <v>2360.5349999999999</v>
      </c>
      <c r="F94" s="21">
        <f t="shared" si="34"/>
        <v>594.36099999999999</v>
      </c>
      <c r="G94" s="21">
        <f t="shared" si="34"/>
        <v>639.44600000000003</v>
      </c>
      <c r="H94" s="21">
        <f t="shared" si="34"/>
        <v>1037.3599999999999</v>
      </c>
      <c r="I94" s="21">
        <f t="shared" si="34"/>
        <v>1471.721</v>
      </c>
      <c r="J94" s="25">
        <f t="shared" si="34"/>
        <v>14428.6</v>
      </c>
      <c r="K94" s="25">
        <f t="shared" si="34"/>
        <v>15609.31</v>
      </c>
      <c r="L94" s="25">
        <f t="shared" si="34"/>
        <v>3987.2429999999999</v>
      </c>
      <c r="M94" s="25">
        <f>M14</f>
        <v>9041.4380000000001</v>
      </c>
      <c r="N94" s="15">
        <f t="shared" si="34"/>
        <v>1176.5250000000001</v>
      </c>
      <c r="O94" s="22">
        <f t="shared" si="34"/>
        <v>569.66200000000003</v>
      </c>
      <c r="P94" s="22">
        <f t="shared" si="34"/>
        <v>611.18399999999997</v>
      </c>
      <c r="Q94" s="22">
        <f t="shared" si="34"/>
        <v>728.99099999999999</v>
      </c>
      <c r="R94" s="15">
        <f t="shared" si="34"/>
        <v>813.35599999999999</v>
      </c>
      <c r="S94" s="23">
        <f t="shared" si="34"/>
        <v>5159.5680000000002</v>
      </c>
      <c r="T94" s="16">
        <f t="shared" si="34"/>
        <v>5619.2690000000002</v>
      </c>
      <c r="U94" s="23">
        <f t="shared" si="34"/>
        <v>2102.2600000000002</v>
      </c>
      <c r="V94" s="23">
        <f>V14</f>
        <v>3621.42</v>
      </c>
    </row>
    <row r="95" spans="2:22" x14ac:dyDescent="0.2">
      <c r="C95" s="34" t="s">
        <v>9</v>
      </c>
      <c r="D95" s="21"/>
      <c r="E95" s="21"/>
      <c r="F95" s="21"/>
      <c r="G95" s="21"/>
      <c r="H95" s="21"/>
      <c r="I95" s="21"/>
      <c r="J95" s="25"/>
      <c r="K95" s="25"/>
      <c r="L95" s="25"/>
      <c r="M95" s="25"/>
      <c r="N95" s="39">
        <v>10</v>
      </c>
      <c r="O95" s="39">
        <v>10</v>
      </c>
      <c r="P95" s="39">
        <v>10</v>
      </c>
      <c r="Q95" s="39">
        <v>10</v>
      </c>
      <c r="R95" s="39">
        <v>10</v>
      </c>
      <c r="S95" s="40">
        <v>4</v>
      </c>
      <c r="T95" s="40">
        <v>4</v>
      </c>
      <c r="U95" s="40">
        <v>8</v>
      </c>
      <c r="V95" s="40">
        <v>6</v>
      </c>
    </row>
    <row r="96" spans="2:22" x14ac:dyDescent="0.2">
      <c r="C96" s="34" t="s">
        <v>10</v>
      </c>
      <c r="D96" s="21"/>
      <c r="E96" s="21"/>
      <c r="F96" s="21"/>
      <c r="G96" s="21"/>
      <c r="H96" s="21"/>
      <c r="I96" s="21"/>
      <c r="J96" s="25"/>
      <c r="K96" s="25"/>
      <c r="L96" s="25"/>
      <c r="M96" s="25"/>
      <c r="N96" s="39">
        <v>350</v>
      </c>
      <c r="O96" s="39">
        <v>344</v>
      </c>
      <c r="P96" s="39">
        <v>342</v>
      </c>
      <c r="Q96" s="39">
        <v>345</v>
      </c>
      <c r="R96" s="39">
        <v>346</v>
      </c>
      <c r="S96" s="40">
        <v>356</v>
      </c>
      <c r="T96" s="40">
        <v>356</v>
      </c>
      <c r="U96" s="40">
        <v>347</v>
      </c>
      <c r="V96" s="40">
        <v>354</v>
      </c>
    </row>
    <row r="97" spans="2:22" x14ac:dyDescent="0.2">
      <c r="C97" s="34" t="s">
        <v>11</v>
      </c>
      <c r="D97" s="21"/>
      <c r="E97" s="21"/>
      <c r="F97" s="21"/>
      <c r="G97" s="21"/>
      <c r="H97" s="21"/>
      <c r="I97" s="21"/>
      <c r="J97" s="25"/>
      <c r="K97" s="25"/>
      <c r="L97" s="25"/>
      <c r="M97" s="25"/>
      <c r="N97" s="67">
        <f t="shared" ref="N97:V97" si="35">360-(N95+N96)</f>
        <v>0</v>
      </c>
      <c r="O97" s="64">
        <f t="shared" si="35"/>
        <v>6</v>
      </c>
      <c r="P97" s="64">
        <f t="shared" si="35"/>
        <v>8</v>
      </c>
      <c r="Q97" s="64">
        <f t="shared" si="35"/>
        <v>5</v>
      </c>
      <c r="R97" s="67">
        <f t="shared" si="35"/>
        <v>4</v>
      </c>
      <c r="S97" s="65">
        <f t="shared" si="35"/>
        <v>0</v>
      </c>
      <c r="T97" s="66">
        <f t="shared" si="35"/>
        <v>0</v>
      </c>
      <c r="U97" s="97">
        <f t="shared" si="35"/>
        <v>5</v>
      </c>
      <c r="V97" s="65">
        <f t="shared" si="35"/>
        <v>0</v>
      </c>
    </row>
    <row r="98" spans="2:22" x14ac:dyDescent="0.2">
      <c r="C98" s="34" t="s">
        <v>19</v>
      </c>
      <c r="D98" s="21"/>
      <c r="E98" s="21"/>
      <c r="F98" s="21"/>
      <c r="G98" s="21"/>
      <c r="H98" s="21"/>
      <c r="I98" s="21"/>
      <c r="J98" s="25"/>
      <c r="K98" s="25"/>
      <c r="L98" s="25"/>
      <c r="M98" s="25"/>
      <c r="N98" s="39">
        <v>0</v>
      </c>
      <c r="O98" s="39">
        <v>0</v>
      </c>
      <c r="P98" s="39">
        <v>0</v>
      </c>
      <c r="Q98" s="39">
        <v>0</v>
      </c>
      <c r="R98" s="39">
        <v>0</v>
      </c>
      <c r="S98" s="40">
        <v>0</v>
      </c>
      <c r="T98" s="40">
        <v>0</v>
      </c>
      <c r="U98" s="40">
        <v>0</v>
      </c>
      <c r="V98" s="40">
        <v>0</v>
      </c>
    </row>
    <row r="99" spans="2:22" x14ac:dyDescent="0.2">
      <c r="C99" s="34" t="s">
        <v>12</v>
      </c>
      <c r="D99" s="37">
        <f t="shared" ref="D99:F99" si="36">$C$2*$E$2</f>
        <v>45000</v>
      </c>
      <c r="E99" s="37">
        <f t="shared" si="36"/>
        <v>45000</v>
      </c>
      <c r="F99" s="37">
        <f t="shared" si="36"/>
        <v>45000</v>
      </c>
      <c r="G99" s="37">
        <f>$C$2*$E$2</f>
        <v>45000</v>
      </c>
      <c r="H99" s="37">
        <f>$C$2*$E$2</f>
        <v>45000</v>
      </c>
      <c r="I99" s="37">
        <f>$C$2*$E$2</f>
        <v>45000</v>
      </c>
      <c r="J99" s="81">
        <f t="shared" ref="J99:M99" si="37">$C$2*$E$2</f>
        <v>45000</v>
      </c>
      <c r="K99" s="81">
        <f t="shared" si="37"/>
        <v>45000</v>
      </c>
      <c r="L99" s="81">
        <f t="shared" si="37"/>
        <v>45000</v>
      </c>
      <c r="M99" s="81">
        <f t="shared" si="37"/>
        <v>45000</v>
      </c>
      <c r="N99" s="4">
        <v>70783</v>
      </c>
      <c r="O99" s="38">
        <v>45068</v>
      </c>
      <c r="P99" s="38">
        <v>45538</v>
      </c>
      <c r="Q99" s="38">
        <v>51415</v>
      </c>
      <c r="R99" s="4">
        <v>59093</v>
      </c>
      <c r="S99" s="41">
        <v>141631</v>
      </c>
      <c r="T99" s="5">
        <v>143236</v>
      </c>
      <c r="U99" s="96">
        <v>64828</v>
      </c>
      <c r="V99" s="41">
        <v>97762</v>
      </c>
    </row>
    <row r="100" spans="2:22" x14ac:dyDescent="0.2">
      <c r="C100" s="34" t="s">
        <v>13</v>
      </c>
      <c r="D100" s="21"/>
      <c r="E100" s="21"/>
      <c r="F100" s="21"/>
      <c r="G100" s="21"/>
      <c r="H100" s="21"/>
      <c r="I100" s="21"/>
      <c r="J100" s="25"/>
      <c r="K100" s="25"/>
      <c r="L100" s="25"/>
      <c r="M100" s="25"/>
      <c r="N100" s="4">
        <v>91208</v>
      </c>
      <c r="O100" s="38">
        <v>45147</v>
      </c>
      <c r="P100" s="38">
        <v>45658</v>
      </c>
      <c r="Q100" s="38">
        <v>57130</v>
      </c>
      <c r="R100" s="4">
        <v>71305</v>
      </c>
      <c r="S100" s="41">
        <v>238514</v>
      </c>
      <c r="T100" s="5">
        <v>259765</v>
      </c>
      <c r="U100" s="96">
        <v>97182</v>
      </c>
      <c r="V100" s="41">
        <v>167409</v>
      </c>
    </row>
    <row r="101" spans="2:22" x14ac:dyDescent="0.2">
      <c r="C101" s="34" t="s">
        <v>14</v>
      </c>
      <c r="D101" s="21"/>
      <c r="E101" s="21"/>
      <c r="F101" s="21"/>
      <c r="G101" s="21"/>
      <c r="H101" s="21"/>
      <c r="I101" s="21"/>
      <c r="J101" s="25"/>
      <c r="K101" s="25"/>
      <c r="L101" s="25"/>
      <c r="M101" s="25"/>
      <c r="N101" s="4">
        <v>45000</v>
      </c>
      <c r="O101" s="38">
        <v>40633</v>
      </c>
      <c r="P101" s="38">
        <v>41092</v>
      </c>
      <c r="Q101" s="38">
        <v>41735</v>
      </c>
      <c r="R101" s="4">
        <v>42377</v>
      </c>
      <c r="S101" s="5">
        <v>45000</v>
      </c>
      <c r="T101" s="5">
        <v>45000</v>
      </c>
      <c r="U101" s="41">
        <v>44927</v>
      </c>
      <c r="V101" s="5">
        <v>45000</v>
      </c>
    </row>
    <row r="102" spans="2:22" x14ac:dyDescent="0.2">
      <c r="D102" s="21"/>
      <c r="E102" s="21"/>
      <c r="F102" s="21"/>
      <c r="G102" s="21"/>
      <c r="H102" s="21"/>
      <c r="I102" s="21"/>
      <c r="J102" s="25"/>
      <c r="K102" s="25"/>
      <c r="L102" s="25"/>
      <c r="M102" s="25"/>
      <c r="N102" s="22"/>
      <c r="O102" s="22"/>
      <c r="P102" s="22"/>
      <c r="Q102" s="22"/>
      <c r="R102" s="22"/>
      <c r="S102" s="23"/>
      <c r="T102" s="23"/>
      <c r="U102" s="23"/>
      <c r="V102" s="23"/>
    </row>
    <row r="103" spans="2:22" x14ac:dyDescent="0.2">
      <c r="B103" s="10">
        <f t="shared" ref="B103:U103" si="38">B15</f>
        <v>1980</v>
      </c>
      <c r="C103" s="10">
        <f t="shared" si="38"/>
        <v>12</v>
      </c>
      <c r="D103" s="19">
        <f t="shared" si="38"/>
        <v>3835.402</v>
      </c>
      <c r="E103" s="19">
        <f t="shared" si="38"/>
        <v>2481.8240000000001</v>
      </c>
      <c r="F103" s="21">
        <f t="shared" si="38"/>
        <v>632.46199999999999</v>
      </c>
      <c r="G103" s="21">
        <f t="shared" si="38"/>
        <v>637.10599999999999</v>
      </c>
      <c r="H103" s="21">
        <f t="shared" si="38"/>
        <v>1009.4109999999999</v>
      </c>
      <c r="I103" s="21">
        <f t="shared" si="38"/>
        <v>1402.2380000000001</v>
      </c>
      <c r="J103" s="25">
        <f t="shared" si="38"/>
        <v>10065.473</v>
      </c>
      <c r="K103" s="25">
        <f t="shared" si="38"/>
        <v>11184.56</v>
      </c>
      <c r="L103" s="25">
        <f t="shared" si="38"/>
        <v>2827.6579999999999</v>
      </c>
      <c r="M103" s="25">
        <f>M15</f>
        <v>6564.1959999999999</v>
      </c>
      <c r="N103" s="15">
        <f t="shared" si="38"/>
        <v>1211.9559999999999</v>
      </c>
      <c r="O103" s="22">
        <f t="shared" si="38"/>
        <v>646.51300000000003</v>
      </c>
      <c r="P103" s="22">
        <f t="shared" si="38"/>
        <v>655.24</v>
      </c>
      <c r="Q103" s="15">
        <f t="shared" si="38"/>
        <v>761.13099999999997</v>
      </c>
      <c r="R103" s="15">
        <f t="shared" si="38"/>
        <v>823.14700000000005</v>
      </c>
      <c r="S103" s="23">
        <f t="shared" si="38"/>
        <v>3907.18</v>
      </c>
      <c r="T103" s="16">
        <f t="shared" si="38"/>
        <v>4371.2359999999999</v>
      </c>
      <c r="U103" s="23">
        <f t="shared" si="38"/>
        <v>1778.482</v>
      </c>
      <c r="V103" s="23">
        <f>V15</f>
        <v>2929.1770000000001</v>
      </c>
    </row>
    <row r="104" spans="2:22" x14ac:dyDescent="0.2">
      <c r="C104" s="34" t="s">
        <v>9</v>
      </c>
      <c r="D104" s="21"/>
      <c r="E104" s="21"/>
      <c r="F104" s="21"/>
      <c r="G104" s="21"/>
      <c r="H104" s="21"/>
      <c r="I104" s="21"/>
      <c r="J104" s="25"/>
      <c r="K104" s="25"/>
      <c r="L104" s="25"/>
      <c r="M104" s="25"/>
      <c r="N104" s="39">
        <v>60</v>
      </c>
      <c r="O104" s="39">
        <v>354</v>
      </c>
      <c r="P104" s="39">
        <v>352</v>
      </c>
      <c r="Q104" s="39">
        <v>74</v>
      </c>
      <c r="R104" s="39">
        <v>70</v>
      </c>
      <c r="S104" s="40">
        <v>23</v>
      </c>
      <c r="T104" s="40">
        <v>23</v>
      </c>
      <c r="U104" s="40">
        <v>62</v>
      </c>
      <c r="V104" s="40">
        <v>26</v>
      </c>
    </row>
    <row r="105" spans="2:22" x14ac:dyDescent="0.2">
      <c r="C105" s="34" t="s">
        <v>10</v>
      </c>
      <c r="D105" s="21"/>
      <c r="E105" s="21"/>
      <c r="F105" s="21"/>
      <c r="G105" s="21"/>
      <c r="H105" s="21"/>
      <c r="I105" s="21"/>
      <c r="J105" s="25"/>
      <c r="K105" s="25"/>
      <c r="L105" s="25"/>
      <c r="M105" s="25"/>
      <c r="N105" s="39">
        <v>300</v>
      </c>
      <c r="O105" s="39">
        <v>0</v>
      </c>
      <c r="P105" s="39">
        <v>0</v>
      </c>
      <c r="Q105" s="39">
        <v>281</v>
      </c>
      <c r="R105" s="39">
        <v>286</v>
      </c>
      <c r="S105" s="40">
        <v>337</v>
      </c>
      <c r="T105" s="40">
        <v>337</v>
      </c>
      <c r="U105" s="40">
        <v>293</v>
      </c>
      <c r="V105" s="40">
        <v>334</v>
      </c>
    </row>
    <row r="106" spans="2:22" x14ac:dyDescent="0.2">
      <c r="C106" s="34" t="s">
        <v>11</v>
      </c>
      <c r="D106" s="21"/>
      <c r="E106" s="21"/>
      <c r="F106" s="21"/>
      <c r="G106" s="21"/>
      <c r="H106" s="21"/>
      <c r="I106" s="21"/>
      <c r="J106" s="25"/>
      <c r="K106" s="25"/>
      <c r="L106" s="25"/>
      <c r="M106" s="25"/>
      <c r="N106" s="64">
        <f t="shared" ref="N106:T106" si="39">360-(N104+N105)</f>
        <v>0</v>
      </c>
      <c r="O106" s="64">
        <f t="shared" si="39"/>
        <v>6</v>
      </c>
      <c r="P106" s="64">
        <f t="shared" si="39"/>
        <v>8</v>
      </c>
      <c r="Q106" s="64">
        <f t="shared" si="39"/>
        <v>5</v>
      </c>
      <c r="R106" s="67">
        <f t="shared" si="39"/>
        <v>4</v>
      </c>
      <c r="S106" s="65">
        <f t="shared" si="39"/>
        <v>0</v>
      </c>
      <c r="T106" s="66">
        <f t="shared" si="39"/>
        <v>0</v>
      </c>
      <c r="U106" s="97">
        <f>360-(U104+U105)</f>
        <v>5</v>
      </c>
      <c r="V106" s="65">
        <f>360-(V104+V105)</f>
        <v>0</v>
      </c>
    </row>
    <row r="107" spans="2:22" x14ac:dyDescent="0.2">
      <c r="C107" s="34" t="s">
        <v>19</v>
      </c>
      <c r="D107" s="21"/>
      <c r="E107" s="21"/>
      <c r="F107" s="21"/>
      <c r="G107" s="21"/>
      <c r="H107" s="21"/>
      <c r="I107" s="21"/>
      <c r="J107" s="25"/>
      <c r="K107" s="25"/>
      <c r="L107" s="25"/>
      <c r="M107" s="25"/>
      <c r="N107" s="39">
        <v>0</v>
      </c>
      <c r="O107" s="39">
        <v>0</v>
      </c>
      <c r="P107" s="39">
        <v>0</v>
      </c>
      <c r="Q107" s="39">
        <v>0</v>
      </c>
      <c r="R107" s="39">
        <v>0</v>
      </c>
      <c r="S107" s="40">
        <v>0</v>
      </c>
      <c r="T107" s="40">
        <v>0</v>
      </c>
      <c r="U107" s="40">
        <v>0</v>
      </c>
      <c r="V107" s="40">
        <v>0</v>
      </c>
    </row>
    <row r="108" spans="2:22" x14ac:dyDescent="0.2">
      <c r="C108" s="34" t="s">
        <v>12</v>
      </c>
      <c r="D108" s="37">
        <f t="shared" ref="D108:F108" si="40">$C$2*$E$2</f>
        <v>45000</v>
      </c>
      <c r="E108" s="37">
        <f t="shared" si="40"/>
        <v>45000</v>
      </c>
      <c r="F108" s="37">
        <f t="shared" si="40"/>
        <v>45000</v>
      </c>
      <c r="G108" s="37">
        <f>$C$2*$E$2</f>
        <v>45000</v>
      </c>
      <c r="H108" s="37">
        <f>$C$2*$E$2</f>
        <v>45000</v>
      </c>
      <c r="I108" s="37">
        <f>$C$2*$E$2</f>
        <v>45000</v>
      </c>
      <c r="J108" s="81">
        <f t="shared" ref="J108:M108" si="41">$C$2*$E$2</f>
        <v>45000</v>
      </c>
      <c r="K108" s="81">
        <f t="shared" si="41"/>
        <v>45000</v>
      </c>
      <c r="L108" s="81">
        <f t="shared" si="41"/>
        <v>45000</v>
      </c>
      <c r="M108" s="81">
        <f t="shared" si="41"/>
        <v>45000</v>
      </c>
      <c r="N108" s="4">
        <v>70701</v>
      </c>
      <c r="O108" s="38">
        <v>44925</v>
      </c>
      <c r="P108" s="38">
        <v>44900</v>
      </c>
      <c r="Q108" s="38">
        <v>50221</v>
      </c>
      <c r="R108" s="4">
        <v>57175</v>
      </c>
      <c r="S108" s="41">
        <v>121407</v>
      </c>
      <c r="T108" s="5">
        <v>123237</v>
      </c>
      <c r="U108" s="96">
        <v>59903</v>
      </c>
      <c r="V108" s="41">
        <v>87273</v>
      </c>
    </row>
    <row r="109" spans="2:22" x14ac:dyDescent="0.2">
      <c r="C109" s="34" t="s">
        <v>13</v>
      </c>
      <c r="D109" s="21"/>
      <c r="E109" s="21"/>
      <c r="F109" s="21"/>
      <c r="G109" s="21"/>
      <c r="H109" s="21"/>
      <c r="I109" s="21"/>
      <c r="J109" s="25"/>
      <c r="K109" s="25"/>
      <c r="L109" s="25"/>
      <c r="M109" s="25"/>
      <c r="N109" s="4">
        <v>89479</v>
      </c>
      <c r="O109" s="38">
        <v>45000</v>
      </c>
      <c r="P109" s="38">
        <v>45000</v>
      </c>
      <c r="Q109" s="38">
        <v>55440</v>
      </c>
      <c r="R109" s="4">
        <v>68147</v>
      </c>
      <c r="S109" s="41">
        <v>207293</v>
      </c>
      <c r="T109" s="5">
        <v>225762</v>
      </c>
      <c r="U109" s="96">
        <v>92882</v>
      </c>
      <c r="V109" s="41">
        <v>151965</v>
      </c>
    </row>
    <row r="110" spans="2:22" x14ac:dyDescent="0.2">
      <c r="C110" s="34" t="s">
        <v>14</v>
      </c>
      <c r="D110" s="21"/>
      <c r="E110" s="21"/>
      <c r="F110" s="21"/>
      <c r="G110" s="21"/>
      <c r="H110" s="21"/>
      <c r="I110" s="21"/>
      <c r="J110" s="25"/>
      <c r="K110" s="25"/>
      <c r="L110" s="25"/>
      <c r="M110" s="25"/>
      <c r="N110" s="4">
        <v>45000</v>
      </c>
      <c r="O110" s="38">
        <v>40500</v>
      </c>
      <c r="P110" s="38">
        <v>40500</v>
      </c>
      <c r="Q110" s="38">
        <v>40500</v>
      </c>
      <c r="R110" s="38">
        <v>40500</v>
      </c>
      <c r="S110" s="5">
        <v>45000</v>
      </c>
      <c r="T110" s="5">
        <v>45000</v>
      </c>
      <c r="U110" s="96">
        <v>40500</v>
      </c>
      <c r="V110" s="5">
        <v>45000</v>
      </c>
    </row>
    <row r="111" spans="2:22" x14ac:dyDescent="0.2">
      <c r="D111" s="21"/>
      <c r="E111" s="21"/>
      <c r="F111" s="21"/>
      <c r="G111" s="21"/>
      <c r="H111" s="21"/>
      <c r="I111" s="21"/>
      <c r="J111" s="25"/>
      <c r="K111" s="25"/>
      <c r="L111" s="25"/>
      <c r="M111" s="25"/>
      <c r="N111" s="22"/>
      <c r="O111" s="22"/>
      <c r="P111" s="22"/>
      <c r="Q111" s="22"/>
      <c r="R111" s="22"/>
      <c r="S111" s="23"/>
      <c r="T111" s="23"/>
      <c r="U111" s="23"/>
      <c r="V111" s="23"/>
    </row>
    <row r="112" spans="2:22" x14ac:dyDescent="0.2">
      <c r="B112" s="10">
        <f t="shared" ref="B112:U112" si="42">B16</f>
        <v>2000</v>
      </c>
      <c r="C112" s="10">
        <f t="shared" si="42"/>
        <v>1</v>
      </c>
      <c r="D112" s="21">
        <f t="shared" si="42"/>
        <v>177.34</v>
      </c>
      <c r="E112" s="21">
        <f t="shared" si="42"/>
        <v>396.69900000000001</v>
      </c>
      <c r="F112" s="19">
        <f t="shared" si="42"/>
        <v>789.60699999999997</v>
      </c>
      <c r="G112" s="19">
        <f t="shared" si="42"/>
        <v>735.88699999999994</v>
      </c>
      <c r="H112" s="19">
        <f t="shared" si="42"/>
        <v>579.17700000000002</v>
      </c>
      <c r="I112" s="19">
        <f t="shared" si="42"/>
        <v>410.97500000000002</v>
      </c>
      <c r="J112" s="25">
        <f t="shared" si="42"/>
        <v>2769.694</v>
      </c>
      <c r="K112" s="25">
        <f t="shared" si="42"/>
        <v>3279.5189999999998</v>
      </c>
      <c r="L112" s="25">
        <f t="shared" si="42"/>
        <v>3236.3029999999999</v>
      </c>
      <c r="M112" s="25">
        <f>M16</f>
        <v>3405.7660000000001</v>
      </c>
      <c r="N112" s="22">
        <f t="shared" si="42"/>
        <v>457.81099999999998</v>
      </c>
      <c r="O112" s="15">
        <f t="shared" si="42"/>
        <v>813.25199999999995</v>
      </c>
      <c r="P112" s="22">
        <f t="shared" si="42"/>
        <v>787.22900000000004</v>
      </c>
      <c r="Q112" s="22">
        <f t="shared" si="42"/>
        <v>670.37</v>
      </c>
      <c r="R112" s="22">
        <f t="shared" si="42"/>
        <v>595.45500000000004</v>
      </c>
      <c r="S112" s="23">
        <f t="shared" si="42"/>
        <v>1664.739</v>
      </c>
      <c r="T112" s="23">
        <f t="shared" si="42"/>
        <v>1807.2439999999999</v>
      </c>
      <c r="U112" s="23">
        <f t="shared" si="42"/>
        <v>1847.867</v>
      </c>
      <c r="V112" s="16">
        <f>V16</f>
        <v>1892.1980000000001</v>
      </c>
    </row>
    <row r="113" spans="3:22" x14ac:dyDescent="0.2">
      <c r="C113" s="34" t="s">
        <v>9</v>
      </c>
      <c r="D113" s="21"/>
      <c r="E113" s="21"/>
      <c r="F113" s="21"/>
      <c r="G113" s="21"/>
      <c r="H113" s="21"/>
      <c r="I113" s="21"/>
      <c r="J113" s="25"/>
      <c r="K113" s="25"/>
      <c r="L113" s="25"/>
      <c r="M113" s="25"/>
      <c r="N113" s="39">
        <v>308</v>
      </c>
      <c r="O113" s="39">
        <v>241</v>
      </c>
      <c r="P113" s="39">
        <v>334</v>
      </c>
      <c r="Q113" s="39">
        <v>313</v>
      </c>
      <c r="R113" s="39">
        <v>253</v>
      </c>
      <c r="S113" s="40">
        <v>48</v>
      </c>
      <c r="T113" s="40">
        <f>48*0 +22</f>
        <v>22</v>
      </c>
      <c r="U113" s="40">
        <f>117*0 +37</f>
        <v>37</v>
      </c>
      <c r="V113" s="40">
        <f>83*0 +46</f>
        <v>46</v>
      </c>
    </row>
    <row r="114" spans="3:22" x14ac:dyDescent="0.2">
      <c r="C114" s="34" t="s">
        <v>10</v>
      </c>
      <c r="D114" s="21"/>
      <c r="E114" s="21"/>
      <c r="F114" s="21"/>
      <c r="G114" s="21"/>
      <c r="H114" s="21"/>
      <c r="I114" s="21"/>
      <c r="J114" s="25"/>
      <c r="K114" s="25"/>
      <c r="L114" s="25"/>
      <c r="M114" s="25"/>
      <c r="N114" s="39">
        <v>0</v>
      </c>
      <c r="O114" s="39">
        <v>103</v>
      </c>
      <c r="P114" s="39">
        <v>0</v>
      </c>
      <c r="Q114" s="39">
        <v>0</v>
      </c>
      <c r="R114" s="39">
        <v>0</v>
      </c>
      <c r="S114" s="40">
        <v>312</v>
      </c>
      <c r="T114" s="40">
        <f>312*0 +338</f>
        <v>338</v>
      </c>
      <c r="U114" s="40">
        <f>243*0 +323</f>
        <v>323</v>
      </c>
      <c r="V114" s="40">
        <f>277*0+314</f>
        <v>314</v>
      </c>
    </row>
    <row r="115" spans="3:22" x14ac:dyDescent="0.2">
      <c r="C115" s="34" t="s">
        <v>11</v>
      </c>
      <c r="D115" s="21"/>
      <c r="E115" s="21"/>
      <c r="F115" s="21"/>
      <c r="G115" s="21"/>
      <c r="H115" s="21"/>
      <c r="I115" s="21"/>
      <c r="J115" s="25"/>
      <c r="K115" s="25"/>
      <c r="L115" s="25"/>
      <c r="M115" s="25"/>
      <c r="N115" s="64">
        <f t="shared" ref="N115:V115" si="43">360-(N113+N114)</f>
        <v>52</v>
      </c>
      <c r="O115" s="67">
        <f t="shared" si="43"/>
        <v>16</v>
      </c>
      <c r="P115" s="64">
        <f t="shared" si="43"/>
        <v>26</v>
      </c>
      <c r="Q115" s="64">
        <f t="shared" si="43"/>
        <v>47</v>
      </c>
      <c r="R115" s="77">
        <f t="shared" si="43"/>
        <v>107</v>
      </c>
      <c r="S115" s="65">
        <f t="shared" si="43"/>
        <v>0</v>
      </c>
      <c r="T115" s="65">
        <f t="shared" si="43"/>
        <v>0</v>
      </c>
      <c r="U115" s="65">
        <f t="shared" si="43"/>
        <v>0</v>
      </c>
      <c r="V115" s="65">
        <f t="shared" si="43"/>
        <v>0</v>
      </c>
    </row>
    <row r="116" spans="3:22" x14ac:dyDescent="0.2">
      <c r="C116" s="34" t="s">
        <v>19</v>
      </c>
      <c r="D116" s="21"/>
      <c r="E116" s="21"/>
      <c r="F116" s="21"/>
      <c r="G116" s="21"/>
      <c r="H116" s="21"/>
      <c r="I116" s="21"/>
      <c r="J116" s="25"/>
      <c r="K116" s="25"/>
      <c r="L116" s="25"/>
      <c r="M116" s="25"/>
      <c r="N116" s="39">
        <v>1</v>
      </c>
      <c r="O116" s="49">
        <v>0</v>
      </c>
      <c r="P116" s="39">
        <v>1</v>
      </c>
      <c r="Q116" s="39">
        <v>4</v>
      </c>
      <c r="R116" s="39">
        <v>4</v>
      </c>
      <c r="S116" s="42">
        <v>0</v>
      </c>
      <c r="T116" s="42">
        <v>0</v>
      </c>
      <c r="U116" s="42">
        <v>0</v>
      </c>
      <c r="V116" s="40">
        <v>0</v>
      </c>
    </row>
    <row r="117" spans="3:22" x14ac:dyDescent="0.2">
      <c r="C117" s="34" t="s">
        <v>12</v>
      </c>
      <c r="D117" s="37">
        <f t="shared" ref="D117:M117" si="44">$C$2*$E$2</f>
        <v>45000</v>
      </c>
      <c r="E117" s="37">
        <f t="shared" si="44"/>
        <v>45000</v>
      </c>
      <c r="F117" s="37">
        <f t="shared" si="44"/>
        <v>45000</v>
      </c>
      <c r="G117" s="37">
        <f t="shared" si="44"/>
        <v>45000</v>
      </c>
      <c r="H117" s="37">
        <f t="shared" si="44"/>
        <v>45000</v>
      </c>
      <c r="I117" s="37">
        <f t="shared" si="44"/>
        <v>45000</v>
      </c>
      <c r="J117" s="81">
        <f t="shared" si="44"/>
        <v>45000</v>
      </c>
      <c r="K117" s="81">
        <f t="shared" si="44"/>
        <v>45000</v>
      </c>
      <c r="L117" s="81">
        <f t="shared" si="44"/>
        <v>45000</v>
      </c>
      <c r="M117" s="81">
        <f t="shared" si="44"/>
        <v>45000</v>
      </c>
      <c r="N117" s="38">
        <v>44338</v>
      </c>
      <c r="O117" s="4">
        <v>44953</v>
      </c>
      <c r="P117" s="38">
        <v>44663</v>
      </c>
      <c r="Q117" s="38">
        <v>44363</v>
      </c>
      <c r="R117" s="38">
        <v>43563</v>
      </c>
      <c r="S117" s="41">
        <v>65858</v>
      </c>
      <c r="T117" s="41">
        <v>71679</v>
      </c>
      <c r="U117" s="41">
        <v>69308</v>
      </c>
      <c r="V117" s="5">
        <f>64464*0+72005</f>
        <v>72005</v>
      </c>
    </row>
    <row r="118" spans="3:22" x14ac:dyDescent="0.2">
      <c r="C118" s="34" t="s">
        <v>13</v>
      </c>
      <c r="D118" s="21"/>
      <c r="E118" s="21"/>
      <c r="F118" s="21"/>
      <c r="G118" s="21"/>
      <c r="H118" s="21"/>
      <c r="I118" s="21"/>
      <c r="J118" s="25"/>
      <c r="K118" s="25"/>
      <c r="L118" s="25"/>
      <c r="M118" s="25"/>
      <c r="N118" s="38">
        <v>45000</v>
      </c>
      <c r="O118" s="38">
        <v>45543</v>
      </c>
      <c r="P118" s="38">
        <v>45000</v>
      </c>
      <c r="Q118" s="38">
        <v>45000</v>
      </c>
      <c r="R118" s="38">
        <v>45000</v>
      </c>
      <c r="S118" s="41">
        <v>86981</v>
      </c>
      <c r="T118" s="41">
        <v>94426</v>
      </c>
      <c r="U118" s="41">
        <v>95402</v>
      </c>
      <c r="V118" s="5">
        <f>86886*0 +98275</f>
        <v>98275</v>
      </c>
    </row>
    <row r="119" spans="3:22" x14ac:dyDescent="0.2">
      <c r="C119" s="34" t="s">
        <v>14</v>
      </c>
      <c r="D119" s="21"/>
      <c r="E119" s="21"/>
      <c r="F119" s="21"/>
      <c r="G119" s="21"/>
      <c r="H119" s="21"/>
      <c r="I119" s="21"/>
      <c r="J119" s="25"/>
      <c r="K119" s="25"/>
      <c r="L119" s="25"/>
      <c r="M119" s="25"/>
      <c r="N119" s="38">
        <v>36000</v>
      </c>
      <c r="O119" s="4">
        <v>40500</v>
      </c>
      <c r="P119" s="38">
        <v>36000</v>
      </c>
      <c r="Q119" s="38">
        <v>36000</v>
      </c>
      <c r="R119" s="38">
        <v>36000</v>
      </c>
      <c r="S119" s="5">
        <v>45000</v>
      </c>
      <c r="T119" s="5">
        <v>45000</v>
      </c>
      <c r="U119" s="5">
        <v>45000</v>
      </c>
      <c r="V119" s="5">
        <v>45000</v>
      </c>
    </row>
    <row r="120" spans="3:22" x14ac:dyDescent="0.2">
      <c r="D120" s="21"/>
      <c r="E120" s="21"/>
      <c r="F120" s="21"/>
      <c r="G120" s="21"/>
      <c r="H120" s="21"/>
      <c r="I120" s="21"/>
      <c r="J120" s="25"/>
      <c r="K120" s="25"/>
      <c r="L120" s="25"/>
      <c r="M120" s="25"/>
      <c r="N120" s="22"/>
      <c r="O120" s="22"/>
      <c r="P120" s="22"/>
      <c r="Q120" s="22"/>
      <c r="R120" s="22"/>
      <c r="S120" s="23"/>
      <c r="T120" s="23"/>
      <c r="U120" s="23"/>
      <c r="V120" s="23"/>
    </row>
  </sheetData>
  <phoneticPr fontId="40" type="noConversion"/>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70CF7-DF3C-D648-A86C-8ABE3FC50561}">
  <dimension ref="A1:H14"/>
  <sheetViews>
    <sheetView workbookViewId="0">
      <selection activeCell="J11" sqref="J11"/>
    </sheetView>
  </sheetViews>
  <sheetFormatPr baseColWidth="10" defaultColWidth="14.5" defaultRowHeight="15.75" customHeight="1" x14ac:dyDescent="0.2"/>
  <sheetData>
    <row r="1" spans="1:8" ht="16" x14ac:dyDescent="0.2">
      <c r="A1" s="91"/>
      <c r="B1" s="92"/>
      <c r="C1" s="92"/>
      <c r="D1" s="92"/>
      <c r="E1" s="92"/>
      <c r="F1" s="92"/>
      <c r="G1" s="92"/>
      <c r="H1" s="92"/>
    </row>
    <row r="2" spans="1:8" ht="16" x14ac:dyDescent="0.2">
      <c r="A2" s="111"/>
      <c r="B2" s="112"/>
      <c r="C2" s="112"/>
      <c r="D2" s="112"/>
      <c r="E2" s="112"/>
      <c r="F2" s="112"/>
      <c r="G2" s="112"/>
      <c r="H2" s="112"/>
    </row>
    <row r="4" spans="1:8" ht="16" x14ac:dyDescent="0.2">
      <c r="A4" s="113" t="s">
        <v>34</v>
      </c>
      <c r="B4" s="114"/>
      <c r="C4" s="114"/>
      <c r="D4" s="114"/>
      <c r="E4" s="114"/>
      <c r="F4" s="114"/>
      <c r="G4" s="114"/>
      <c r="H4" s="114"/>
    </row>
    <row r="5" spans="1:8" ht="16" x14ac:dyDescent="0.2">
      <c r="A5" s="112"/>
      <c r="B5" s="112"/>
      <c r="C5" s="112"/>
      <c r="D5" s="112"/>
      <c r="E5" s="112"/>
      <c r="F5" s="112"/>
      <c r="G5" s="112"/>
      <c r="H5" s="112"/>
    </row>
    <row r="6" spans="1:8" ht="16" x14ac:dyDescent="0.2">
      <c r="A6" s="112"/>
      <c r="B6" s="112"/>
      <c r="C6" s="112"/>
      <c r="D6" s="112"/>
      <c r="E6" s="112"/>
      <c r="F6" s="112"/>
      <c r="G6" s="112"/>
      <c r="H6" s="112"/>
    </row>
    <row r="7" spans="1:8" ht="16" x14ac:dyDescent="0.2">
      <c r="A7" s="112"/>
      <c r="B7" s="112"/>
      <c r="C7" s="112"/>
      <c r="D7" s="112"/>
      <c r="E7" s="112"/>
      <c r="F7" s="112"/>
      <c r="G7" s="112"/>
      <c r="H7" s="112"/>
    </row>
    <row r="8" spans="1:8" ht="16" x14ac:dyDescent="0.2">
      <c r="A8" s="112"/>
      <c r="B8" s="112"/>
      <c r="C8" s="112"/>
      <c r="D8" s="112"/>
      <c r="E8" s="112"/>
      <c r="F8" s="112"/>
      <c r="G8" s="112"/>
      <c r="H8" s="112"/>
    </row>
    <row r="9" spans="1:8" ht="16" x14ac:dyDescent="0.2">
      <c r="A9" s="112"/>
      <c r="B9" s="112"/>
      <c r="C9" s="112"/>
      <c r="D9" s="112"/>
      <c r="E9" s="112"/>
      <c r="F9" s="112"/>
      <c r="G9" s="112"/>
      <c r="H9" s="112"/>
    </row>
    <row r="10" spans="1:8" ht="16" x14ac:dyDescent="0.2">
      <c r="A10" s="112"/>
      <c r="B10" s="112"/>
      <c r="C10" s="112"/>
      <c r="D10" s="112"/>
      <c r="E10" s="112"/>
      <c r="F10" s="112"/>
      <c r="G10" s="112"/>
      <c r="H10" s="112"/>
    </row>
    <row r="11" spans="1:8" ht="16" x14ac:dyDescent="0.2">
      <c r="A11" s="112"/>
      <c r="B11" s="112"/>
      <c r="C11" s="112"/>
      <c r="D11" s="112"/>
      <c r="E11" s="112"/>
      <c r="F11" s="112"/>
      <c r="G11" s="112"/>
      <c r="H11" s="112"/>
    </row>
    <row r="12" spans="1:8" ht="16" x14ac:dyDescent="0.2">
      <c r="A12" s="112"/>
      <c r="B12" s="112"/>
      <c r="C12" s="112"/>
      <c r="D12" s="112"/>
      <c r="E12" s="112"/>
      <c r="F12" s="112"/>
      <c r="G12" s="112"/>
      <c r="H12" s="112"/>
    </row>
    <row r="13" spans="1:8" ht="16" x14ac:dyDescent="0.2">
      <c r="A13" s="112"/>
      <c r="B13" s="112"/>
      <c r="C13" s="112"/>
      <c r="D13" s="112"/>
      <c r="E13" s="112"/>
      <c r="F13" s="112"/>
      <c r="G13" s="112"/>
      <c r="H13" s="112"/>
    </row>
    <row r="14" spans="1:8" ht="16" x14ac:dyDescent="0.2">
      <c r="A14" s="112"/>
      <c r="B14" s="112"/>
      <c r="C14" s="112"/>
      <c r="D14" s="112"/>
      <c r="E14" s="112"/>
      <c r="F14" s="112"/>
      <c r="G14" s="112"/>
      <c r="H14" s="112"/>
    </row>
  </sheetData>
  <mergeCells count="2">
    <mergeCell ref="A2:H2"/>
    <mergeCell ref="A4:H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FVs - 4.00%WR</vt:lpstr>
      <vt:lpstr>FVs - 4.50% WR</vt:lpstr>
      <vt:lpstr>Disclaimers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Gottlieb</dc:creator>
  <cp:lastModifiedBy>Andrew Gottlieb</cp:lastModifiedBy>
  <dcterms:created xsi:type="dcterms:W3CDTF">2022-02-13T07:16:24Z</dcterms:created>
  <dcterms:modified xsi:type="dcterms:W3CDTF">2022-03-05T18:46:14Z</dcterms:modified>
</cp:coreProperties>
</file>